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40" windowHeight="9405" activeTab="3"/>
  </bookViews>
  <sheets>
    <sheet name="1-pajamos" sheetId="1" r:id="rId1"/>
    <sheet name="2-sp.dot." sheetId="2" r:id="rId2"/>
    <sheet name="3- spec.pr." sheetId="3" r:id="rId3"/>
    <sheet name="4-išl.asign.vald. " sheetId="4" r:id="rId4"/>
    <sheet name="5-išl.pagal programas " sheetId="5" r:id="rId5"/>
    <sheet name="6-valst.deleg." sheetId="6" r:id="rId6"/>
  </sheets>
  <definedNames>
    <definedName name="OLE_LINK2" localSheetId="0">'1-pajamos'!$A$1</definedName>
  </definedNames>
  <calcPr calcId="145621"/>
</workbook>
</file>

<file path=xl/calcChain.xml><?xml version="1.0" encoding="utf-8"?>
<calcChain xmlns="http://schemas.openxmlformats.org/spreadsheetml/2006/main">
  <c r="G120" i="5" l="1"/>
  <c r="H120" i="5"/>
  <c r="D123" i="5"/>
  <c r="D124" i="5"/>
  <c r="C123" i="5"/>
  <c r="C124" i="5"/>
  <c r="G123" i="5"/>
  <c r="G124" i="5"/>
  <c r="H123" i="5"/>
  <c r="F36" i="4"/>
  <c r="F37" i="4"/>
  <c r="E36" i="4"/>
  <c r="E37" i="4"/>
  <c r="I37" i="4"/>
  <c r="I36" i="4"/>
  <c r="J36" i="4"/>
  <c r="L92" i="4" l="1"/>
  <c r="H19" i="4"/>
  <c r="H30" i="4"/>
  <c r="U69" i="5"/>
  <c r="L19" i="4"/>
  <c r="E29" i="4"/>
  <c r="F80" i="5"/>
  <c r="D91" i="5"/>
  <c r="C91" i="5"/>
  <c r="V130" i="5"/>
  <c r="W130" i="5"/>
  <c r="J80" i="5"/>
  <c r="G65" i="3" l="1"/>
  <c r="M28" i="4"/>
  <c r="F63" i="3"/>
  <c r="E63" i="3"/>
  <c r="D63" i="3"/>
  <c r="C63" i="3" s="1"/>
  <c r="C62" i="3"/>
  <c r="C61" i="3"/>
  <c r="C60" i="3"/>
  <c r="C58" i="3"/>
  <c r="C54" i="3"/>
  <c r="C52" i="3"/>
  <c r="C51" i="3"/>
  <c r="C50" i="3"/>
  <c r="C49" i="3"/>
  <c r="C46" i="3"/>
  <c r="C45" i="3"/>
  <c r="C43" i="3"/>
  <c r="C42" i="3"/>
  <c r="C41" i="3"/>
  <c r="C40" i="3"/>
  <c r="C39" i="3"/>
  <c r="C36" i="3"/>
  <c r="C35" i="3"/>
  <c r="C33" i="3"/>
  <c r="C31" i="3"/>
  <c r="C28" i="3"/>
  <c r="C27" i="3"/>
  <c r="C26" i="3"/>
  <c r="C23" i="3"/>
  <c r="C20" i="3"/>
  <c r="C18" i="3"/>
  <c r="C17" i="3"/>
  <c r="C16" i="3"/>
  <c r="C15" i="3"/>
  <c r="C14" i="3"/>
  <c r="C53" i="2"/>
  <c r="C51" i="2"/>
  <c r="C44" i="2"/>
  <c r="C39" i="2"/>
  <c r="C37" i="2"/>
  <c r="C35" i="2"/>
  <c r="C31" i="2"/>
  <c r="C28" i="2"/>
  <c r="C20" i="2"/>
  <c r="C17" i="2"/>
  <c r="C12" i="2"/>
  <c r="C43" i="2" s="1"/>
  <c r="C59" i="2" l="1"/>
  <c r="I13" i="5" l="1"/>
  <c r="K16" i="4"/>
  <c r="K92" i="4" s="1"/>
  <c r="D26" i="5"/>
  <c r="I26" i="5"/>
  <c r="G26" i="5"/>
  <c r="C26" i="5" s="1"/>
  <c r="U54" i="4" l="1"/>
  <c r="E97" i="5"/>
  <c r="T106" i="5"/>
  <c r="S113" i="5"/>
  <c r="S106" i="5" s="1"/>
  <c r="D75" i="5"/>
  <c r="C75" i="5"/>
  <c r="S75" i="5"/>
  <c r="S21" i="5"/>
  <c r="E54" i="1" l="1"/>
  <c r="H38" i="5" l="1"/>
  <c r="H25" i="5"/>
  <c r="E18" i="6" l="1"/>
  <c r="D18" i="6"/>
  <c r="O61" i="4"/>
  <c r="E40" i="6" l="1"/>
  <c r="D30" i="6"/>
  <c r="E17" i="6"/>
  <c r="E45" i="6" s="1"/>
  <c r="D17" i="6"/>
  <c r="D45" i="6" s="1"/>
  <c r="M80" i="5"/>
  <c r="O55" i="4"/>
  <c r="O53" i="4"/>
  <c r="O52" i="4"/>
  <c r="M61" i="4"/>
  <c r="M53" i="4"/>
  <c r="G122" i="5" l="1"/>
  <c r="D122" i="5"/>
  <c r="C122" i="5"/>
  <c r="H121" i="5"/>
  <c r="G121" i="5"/>
  <c r="D121" i="5"/>
  <c r="C121" i="5"/>
  <c r="D120" i="5"/>
  <c r="C120" i="5"/>
  <c r="G119" i="5"/>
  <c r="C119" i="5" s="1"/>
  <c r="E119" i="5"/>
  <c r="D119" i="5"/>
  <c r="G118" i="5"/>
  <c r="C118" i="5" s="1"/>
  <c r="D118" i="5"/>
  <c r="H117" i="5"/>
  <c r="G117" i="5" s="1"/>
  <c r="C117" i="5" s="1"/>
  <c r="E117" i="5"/>
  <c r="D117" i="5"/>
  <c r="H116" i="5"/>
  <c r="D116" i="5" s="1"/>
  <c r="E116" i="5"/>
  <c r="H115" i="5"/>
  <c r="D115" i="5" s="1"/>
  <c r="E115" i="5"/>
  <c r="H114" i="5"/>
  <c r="G114" i="5" s="1"/>
  <c r="C114" i="5" s="1"/>
  <c r="E114" i="5"/>
  <c r="H113" i="5"/>
  <c r="G113" i="5" s="1"/>
  <c r="C113" i="5" s="1"/>
  <c r="E113" i="5"/>
  <c r="D113" i="5"/>
  <c r="H112" i="5"/>
  <c r="D112" i="5" s="1"/>
  <c r="E112" i="5"/>
  <c r="H111" i="5"/>
  <c r="D111" i="5" s="1"/>
  <c r="E111" i="5"/>
  <c r="G110" i="5"/>
  <c r="C110" i="5" s="1"/>
  <c r="D110" i="5"/>
  <c r="K109" i="5"/>
  <c r="C109" i="5" s="1"/>
  <c r="F109" i="5"/>
  <c r="K108" i="5"/>
  <c r="G108" i="5"/>
  <c r="F108" i="5"/>
  <c r="D108" i="5"/>
  <c r="N107" i="5"/>
  <c r="K107" i="5" s="1"/>
  <c r="K106" i="5" s="1"/>
  <c r="J107" i="5"/>
  <c r="F107" i="5" s="1"/>
  <c r="H107" i="5"/>
  <c r="U106" i="5"/>
  <c r="N106" i="5"/>
  <c r="I106" i="5"/>
  <c r="S105" i="5"/>
  <c r="C105" i="5" s="1"/>
  <c r="E105" i="5"/>
  <c r="D105" i="5"/>
  <c r="K104" i="5"/>
  <c r="C104" i="5" s="1"/>
  <c r="E104" i="5"/>
  <c r="D104" i="5"/>
  <c r="K103" i="5"/>
  <c r="G103" i="5"/>
  <c r="E103" i="5"/>
  <c r="D103" i="5"/>
  <c r="K102" i="5"/>
  <c r="C102" i="5" s="1"/>
  <c r="E102" i="5"/>
  <c r="D102" i="5"/>
  <c r="K101" i="5"/>
  <c r="C101" i="5" s="1"/>
  <c r="D101" i="5"/>
  <c r="C100" i="5"/>
  <c r="E100" i="5"/>
  <c r="D100" i="5"/>
  <c r="K99" i="5"/>
  <c r="C99" i="5" s="1"/>
  <c r="E99" i="5"/>
  <c r="D99" i="5"/>
  <c r="K98" i="5"/>
  <c r="C98" i="5" s="1"/>
  <c r="E98" i="5"/>
  <c r="D98" i="5"/>
  <c r="K97" i="5"/>
  <c r="C97" i="5" s="1"/>
  <c r="D97" i="5"/>
  <c r="K96" i="5"/>
  <c r="C96" i="5" s="1"/>
  <c r="E96" i="5"/>
  <c r="D96" i="5"/>
  <c r="L95" i="5"/>
  <c r="K95" i="5" s="1"/>
  <c r="C95" i="5" s="1"/>
  <c r="E95" i="5"/>
  <c r="D95" i="5"/>
  <c r="G94" i="5"/>
  <c r="D94" i="5"/>
  <c r="C94" i="5"/>
  <c r="G92" i="5"/>
  <c r="C92" i="5" s="1"/>
  <c r="D92" i="5"/>
  <c r="K90" i="5"/>
  <c r="C90" i="5" s="1"/>
  <c r="D90" i="5"/>
  <c r="K89" i="5"/>
  <c r="C89" i="5" s="1"/>
  <c r="D89" i="5"/>
  <c r="K88" i="5"/>
  <c r="C88" i="5" s="1"/>
  <c r="D88" i="5"/>
  <c r="K87" i="5"/>
  <c r="C87" i="5" s="1"/>
  <c r="D87" i="5"/>
  <c r="G86" i="5"/>
  <c r="C86" i="5" s="1"/>
  <c r="D86" i="5"/>
  <c r="G85" i="5"/>
  <c r="C85" i="5" s="1"/>
  <c r="D85" i="5"/>
  <c r="G84" i="5"/>
  <c r="C84" i="5" s="1"/>
  <c r="D84" i="5"/>
  <c r="G83" i="5"/>
  <c r="C83" i="5" s="1"/>
  <c r="D83" i="5"/>
  <c r="G82" i="5"/>
  <c r="C82" i="5" s="1"/>
  <c r="D82" i="5"/>
  <c r="L81" i="5"/>
  <c r="L80" i="5" s="1"/>
  <c r="H81" i="5"/>
  <c r="G81" i="5" s="1"/>
  <c r="U80" i="5"/>
  <c r="E80" i="5" s="1"/>
  <c r="T80" i="5"/>
  <c r="S80" i="5"/>
  <c r="S79" i="5"/>
  <c r="H79" i="5"/>
  <c r="D79" i="5" s="1"/>
  <c r="E79" i="5"/>
  <c r="G78" i="5"/>
  <c r="C78" i="5" s="1"/>
  <c r="D78" i="5"/>
  <c r="I77" i="5"/>
  <c r="I69" i="5" s="1"/>
  <c r="E69" i="5" s="1"/>
  <c r="G77" i="5"/>
  <c r="C77" i="5" s="1"/>
  <c r="D77" i="5"/>
  <c r="G76" i="5"/>
  <c r="C76" i="5" s="1"/>
  <c r="E76" i="5"/>
  <c r="D76" i="5"/>
  <c r="G74" i="5"/>
  <c r="C74" i="5" s="1"/>
  <c r="E74" i="5"/>
  <c r="D74" i="5"/>
  <c r="S73" i="5"/>
  <c r="S69" i="5" s="1"/>
  <c r="G73" i="5"/>
  <c r="E73" i="5"/>
  <c r="D73" i="5"/>
  <c r="E72" i="5"/>
  <c r="E71" i="5"/>
  <c r="G70" i="5"/>
  <c r="E70" i="5"/>
  <c r="T69" i="5"/>
  <c r="J69" i="5"/>
  <c r="F69" i="5" s="1"/>
  <c r="S68" i="5"/>
  <c r="C68" i="5" s="1"/>
  <c r="E68" i="5"/>
  <c r="D68" i="5"/>
  <c r="E67" i="5"/>
  <c r="G66" i="5"/>
  <c r="C66" i="5" s="1"/>
  <c r="E66" i="5"/>
  <c r="D66" i="5"/>
  <c r="S65" i="5"/>
  <c r="K65" i="5"/>
  <c r="G65" i="5"/>
  <c r="E65" i="5"/>
  <c r="D65" i="5"/>
  <c r="S64" i="5"/>
  <c r="O64" i="5"/>
  <c r="E64" i="5"/>
  <c r="D64" i="5"/>
  <c r="S63" i="5"/>
  <c r="O63" i="5"/>
  <c r="G63" i="5"/>
  <c r="E63" i="5"/>
  <c r="D63" i="5"/>
  <c r="O62" i="5"/>
  <c r="C62" i="5" s="1"/>
  <c r="F62" i="5"/>
  <c r="E62" i="5"/>
  <c r="D62" i="5"/>
  <c r="S61" i="5"/>
  <c r="O61" i="5"/>
  <c r="F61" i="5"/>
  <c r="E61" i="5"/>
  <c r="D61" i="5"/>
  <c r="G60" i="5"/>
  <c r="C60" i="5" s="1"/>
  <c r="E60" i="5"/>
  <c r="D60" i="5"/>
  <c r="O59" i="5"/>
  <c r="C59" i="5" s="1"/>
  <c r="E59" i="5"/>
  <c r="D59" i="5"/>
  <c r="G58" i="5"/>
  <c r="C58" i="5" s="1"/>
  <c r="E58" i="5"/>
  <c r="D58" i="5"/>
  <c r="E57" i="5"/>
  <c r="O56" i="5"/>
  <c r="C56" i="5" s="1"/>
  <c r="E56" i="5"/>
  <c r="D56" i="5"/>
  <c r="S55" i="5"/>
  <c r="C55" i="5" s="1"/>
  <c r="E55" i="5"/>
  <c r="D55" i="5"/>
  <c r="S54" i="5"/>
  <c r="O54" i="5"/>
  <c r="G54" i="5"/>
  <c r="E54" i="5"/>
  <c r="D54" i="5"/>
  <c r="O53" i="5"/>
  <c r="F53" i="5"/>
  <c r="E53" i="5"/>
  <c r="D53" i="5"/>
  <c r="O52" i="5"/>
  <c r="G52" i="5"/>
  <c r="E52" i="5"/>
  <c r="D52" i="5"/>
  <c r="O51" i="5"/>
  <c r="C51" i="5" s="1"/>
  <c r="E51" i="5"/>
  <c r="D51" i="5"/>
  <c r="O50" i="5"/>
  <c r="E50" i="5"/>
  <c r="D50" i="5"/>
  <c r="E49" i="5"/>
  <c r="O48" i="5"/>
  <c r="C48" i="5" s="1"/>
  <c r="E48" i="5"/>
  <c r="D48" i="5"/>
  <c r="O47" i="5"/>
  <c r="G47" i="5"/>
  <c r="E47" i="5"/>
  <c r="D47" i="5"/>
  <c r="O46" i="5"/>
  <c r="C46" i="5" s="1"/>
  <c r="E46" i="5"/>
  <c r="D46" i="5"/>
  <c r="S45" i="5"/>
  <c r="O45" i="5"/>
  <c r="E45" i="5"/>
  <c r="D45" i="5"/>
  <c r="O44" i="5"/>
  <c r="G44" i="5"/>
  <c r="E44" i="5"/>
  <c r="D44" i="5"/>
  <c r="O43" i="5"/>
  <c r="C43" i="5" s="1"/>
  <c r="E43" i="5"/>
  <c r="D43" i="5"/>
  <c r="S42" i="5"/>
  <c r="O42" i="5"/>
  <c r="E42" i="5"/>
  <c r="D42" i="5"/>
  <c r="O41" i="5"/>
  <c r="G41" i="5"/>
  <c r="F41" i="5"/>
  <c r="E41" i="5"/>
  <c r="D41" i="5"/>
  <c r="O40" i="5"/>
  <c r="G40" i="5"/>
  <c r="E40" i="5"/>
  <c r="D40" i="5"/>
  <c r="S39" i="5"/>
  <c r="G39" i="5"/>
  <c r="E39" i="5"/>
  <c r="D39" i="5"/>
  <c r="D38" i="5"/>
  <c r="E38" i="5"/>
  <c r="G37" i="5"/>
  <c r="C37" i="5" s="1"/>
  <c r="D37" i="5"/>
  <c r="E36" i="5"/>
  <c r="H35" i="5"/>
  <c r="G35" i="5" s="1"/>
  <c r="C35" i="5" s="1"/>
  <c r="E35" i="5"/>
  <c r="G34" i="5"/>
  <c r="C34" i="5" s="1"/>
  <c r="E34" i="5"/>
  <c r="D34" i="5"/>
  <c r="E33" i="5"/>
  <c r="G32" i="5"/>
  <c r="C32" i="5" s="1"/>
  <c r="D32" i="5"/>
  <c r="G31" i="5"/>
  <c r="C31" i="5" s="1"/>
  <c r="D31" i="5"/>
  <c r="K30" i="5"/>
  <c r="C30" i="5" s="1"/>
  <c r="E30" i="5"/>
  <c r="D30" i="5"/>
  <c r="G29" i="5"/>
  <c r="C29" i="5" s="1"/>
  <c r="D29" i="5"/>
  <c r="M28" i="5"/>
  <c r="E28" i="5" s="1"/>
  <c r="L28" i="5"/>
  <c r="K28" i="5" s="1"/>
  <c r="H28" i="5"/>
  <c r="D28" i="5" s="1"/>
  <c r="U27" i="5"/>
  <c r="U125" i="5" s="1"/>
  <c r="T27" i="5"/>
  <c r="R27" i="5"/>
  <c r="Q27" i="5"/>
  <c r="P27" i="5"/>
  <c r="P130" i="5" s="1"/>
  <c r="J27" i="5"/>
  <c r="I27" i="5"/>
  <c r="E26" i="5"/>
  <c r="G25" i="5"/>
  <c r="C25" i="5" s="1"/>
  <c r="E25" i="5"/>
  <c r="S24" i="5"/>
  <c r="G24" i="5"/>
  <c r="C24" i="5" s="1"/>
  <c r="E24" i="5"/>
  <c r="D24" i="5"/>
  <c r="H23" i="5"/>
  <c r="G23" i="5" s="1"/>
  <c r="C23" i="5" s="1"/>
  <c r="E23" i="5"/>
  <c r="S22" i="5"/>
  <c r="I22" i="5"/>
  <c r="I12" i="5" s="1"/>
  <c r="H22" i="5"/>
  <c r="G22" i="5" s="1"/>
  <c r="H21" i="5"/>
  <c r="D21" i="5" s="1"/>
  <c r="E21" i="5"/>
  <c r="G20" i="5"/>
  <c r="C20" i="5" s="1"/>
  <c r="E20" i="5"/>
  <c r="D20" i="5"/>
  <c r="G19" i="5"/>
  <c r="C19" i="5" s="1"/>
  <c r="E19" i="5"/>
  <c r="D19" i="5"/>
  <c r="F18" i="5"/>
  <c r="E18" i="5"/>
  <c r="D18" i="5"/>
  <c r="G17" i="5"/>
  <c r="C17" i="5" s="1"/>
  <c r="D17" i="5"/>
  <c r="H16" i="5"/>
  <c r="D16" i="5" s="1"/>
  <c r="G16" i="5"/>
  <c r="C16" i="5" s="1"/>
  <c r="G15" i="5"/>
  <c r="C15" i="5" s="1"/>
  <c r="D15" i="5"/>
  <c r="M14" i="5"/>
  <c r="M13" i="5" s="1"/>
  <c r="K14" i="5"/>
  <c r="G14" i="5"/>
  <c r="G13" i="5" s="1"/>
  <c r="F14" i="5"/>
  <c r="E14" i="5"/>
  <c r="D14" i="5"/>
  <c r="L13" i="5"/>
  <c r="L12" i="5" s="1"/>
  <c r="J13" i="5"/>
  <c r="F13" i="5" s="1"/>
  <c r="H13" i="5"/>
  <c r="T12" i="5"/>
  <c r="W92" i="4"/>
  <c r="V92" i="4"/>
  <c r="T92" i="4"/>
  <c r="S92" i="4"/>
  <c r="R92" i="4"/>
  <c r="U91" i="4"/>
  <c r="E91" i="4" s="1"/>
  <c r="G91" i="4"/>
  <c r="F91" i="4"/>
  <c r="G90" i="4"/>
  <c r="I89" i="4"/>
  <c r="G89" i="4"/>
  <c r="F89" i="4"/>
  <c r="E89" i="4"/>
  <c r="U88" i="4"/>
  <c r="M88" i="4"/>
  <c r="I88" i="4"/>
  <c r="G88" i="4"/>
  <c r="F88" i="4"/>
  <c r="U87" i="4"/>
  <c r="Q87" i="4"/>
  <c r="G87" i="4"/>
  <c r="F87" i="4"/>
  <c r="U86" i="4"/>
  <c r="Q86" i="4"/>
  <c r="I86" i="4"/>
  <c r="G86" i="4"/>
  <c r="F86" i="4"/>
  <c r="Q85" i="4"/>
  <c r="H85" i="4"/>
  <c r="G85" i="4"/>
  <c r="F85" i="4"/>
  <c r="E85" i="4"/>
  <c r="U84" i="4"/>
  <c r="E84" i="4" s="1"/>
  <c r="Q84" i="4"/>
  <c r="H84" i="4"/>
  <c r="G84" i="4"/>
  <c r="F84" i="4"/>
  <c r="I83" i="4"/>
  <c r="E83" i="4" s="1"/>
  <c r="G83" i="4"/>
  <c r="F83" i="4"/>
  <c r="Q82" i="4"/>
  <c r="E82" i="4" s="1"/>
  <c r="G82" i="4"/>
  <c r="F82" i="4"/>
  <c r="I81" i="4"/>
  <c r="E81" i="4" s="1"/>
  <c r="G81" i="4"/>
  <c r="F81" i="4"/>
  <c r="G80" i="4"/>
  <c r="Q79" i="4"/>
  <c r="E79" i="4" s="1"/>
  <c r="G79" i="4"/>
  <c r="F79" i="4"/>
  <c r="U78" i="4"/>
  <c r="E78" i="4" s="1"/>
  <c r="G78" i="4"/>
  <c r="F78" i="4"/>
  <c r="U77" i="4"/>
  <c r="Q77" i="4"/>
  <c r="I77" i="4"/>
  <c r="H77" i="4"/>
  <c r="G77" i="4"/>
  <c r="F77" i="4"/>
  <c r="Q76" i="4"/>
  <c r="E76" i="4" s="1"/>
  <c r="H76" i="4"/>
  <c r="G76" i="4"/>
  <c r="F76" i="4"/>
  <c r="Q75" i="4"/>
  <c r="I75" i="4"/>
  <c r="E75" i="4" s="1"/>
  <c r="G75" i="4"/>
  <c r="F75" i="4"/>
  <c r="Q74" i="4"/>
  <c r="E74" i="4" s="1"/>
  <c r="G74" i="4"/>
  <c r="F74" i="4"/>
  <c r="Q73" i="4"/>
  <c r="E73" i="4" s="1"/>
  <c r="G73" i="4"/>
  <c r="F73" i="4"/>
  <c r="G72" i="4"/>
  <c r="Q71" i="4"/>
  <c r="G71" i="4"/>
  <c r="F71" i="4"/>
  <c r="E71" i="4"/>
  <c r="Q70" i="4"/>
  <c r="I70" i="4"/>
  <c r="E70" i="4" s="1"/>
  <c r="G70" i="4"/>
  <c r="F70" i="4"/>
  <c r="Q69" i="4"/>
  <c r="E69" i="4" s="1"/>
  <c r="G69" i="4"/>
  <c r="F69" i="4"/>
  <c r="U68" i="4"/>
  <c r="Q68" i="4"/>
  <c r="G68" i="4"/>
  <c r="F68" i="4"/>
  <c r="Q67" i="4"/>
  <c r="I67" i="4"/>
  <c r="E67" i="4" s="1"/>
  <c r="G67" i="4"/>
  <c r="F67" i="4"/>
  <c r="Q66" i="4"/>
  <c r="E66" i="4" s="1"/>
  <c r="G66" i="4"/>
  <c r="F66" i="4"/>
  <c r="U65" i="4"/>
  <c r="Q65" i="4"/>
  <c r="G65" i="4"/>
  <c r="F65" i="4"/>
  <c r="E65" i="4"/>
  <c r="Q64" i="4"/>
  <c r="I64" i="4"/>
  <c r="H64" i="4"/>
  <c r="G64" i="4"/>
  <c r="F64" i="4"/>
  <c r="E64" i="4"/>
  <c r="Q63" i="4"/>
  <c r="I63" i="4"/>
  <c r="E63" i="4" s="1"/>
  <c r="G63" i="4"/>
  <c r="F63" i="4"/>
  <c r="U62" i="4"/>
  <c r="I62" i="4"/>
  <c r="H62" i="4"/>
  <c r="G62" i="4"/>
  <c r="F62" i="4"/>
  <c r="I61" i="4"/>
  <c r="E61" i="4" s="1"/>
  <c r="G61" i="4"/>
  <c r="F61" i="4"/>
  <c r="U60" i="4"/>
  <c r="M60" i="4"/>
  <c r="K60" i="4"/>
  <c r="G60" i="4" s="1"/>
  <c r="J60" i="4"/>
  <c r="F60" i="4" s="1"/>
  <c r="U59" i="4"/>
  <c r="M59" i="4"/>
  <c r="K59" i="4"/>
  <c r="G59" i="4" s="1"/>
  <c r="J59" i="4"/>
  <c r="F59" i="4" s="1"/>
  <c r="I59" i="4"/>
  <c r="E59" i="4" s="1"/>
  <c r="M58" i="4"/>
  <c r="E58" i="4" s="1"/>
  <c r="F58" i="4"/>
  <c r="M57" i="4"/>
  <c r="E57" i="4" s="1"/>
  <c r="J57" i="4"/>
  <c r="F57" i="4" s="1"/>
  <c r="G57" i="4"/>
  <c r="M56" i="4"/>
  <c r="G56" i="4"/>
  <c r="J56" i="4"/>
  <c r="F56" i="4" s="1"/>
  <c r="U55" i="4"/>
  <c r="M55" i="4"/>
  <c r="K55" i="4"/>
  <c r="G55" i="4" s="1"/>
  <c r="J55" i="4"/>
  <c r="I55" i="4"/>
  <c r="E55" i="4" s="1"/>
  <c r="F55" i="4"/>
  <c r="M54" i="4"/>
  <c r="K54" i="4"/>
  <c r="G54" i="4" s="1"/>
  <c r="J54" i="4"/>
  <c r="I54" i="4" s="1"/>
  <c r="K53" i="4"/>
  <c r="G53" i="4" s="1"/>
  <c r="J53" i="4"/>
  <c r="I53" i="4" s="1"/>
  <c r="E53" i="4" s="1"/>
  <c r="U52" i="4"/>
  <c r="M52" i="4"/>
  <c r="K52" i="4"/>
  <c r="J52" i="4"/>
  <c r="I52" i="4" s="1"/>
  <c r="U51" i="4"/>
  <c r="E51" i="4" s="1"/>
  <c r="G51" i="4"/>
  <c r="F51" i="4"/>
  <c r="I50" i="4"/>
  <c r="H50" i="4"/>
  <c r="G50" i="4"/>
  <c r="F50" i="4"/>
  <c r="E50" i="4"/>
  <c r="G49" i="4"/>
  <c r="U48" i="4"/>
  <c r="G48" i="4"/>
  <c r="F48" i="4"/>
  <c r="H47" i="4"/>
  <c r="G47" i="4"/>
  <c r="F47" i="4"/>
  <c r="E46" i="4"/>
  <c r="G46" i="4"/>
  <c r="F46" i="4"/>
  <c r="I45" i="4"/>
  <c r="E45" i="4" s="1"/>
  <c r="F45" i="4"/>
  <c r="M44" i="4"/>
  <c r="E44" i="4" s="1"/>
  <c r="G44" i="4"/>
  <c r="F44" i="4"/>
  <c r="I43" i="4"/>
  <c r="E43" i="4" s="1"/>
  <c r="F43" i="4"/>
  <c r="O42" i="4"/>
  <c r="G42" i="4" s="1"/>
  <c r="N42" i="4"/>
  <c r="M42" i="4"/>
  <c r="J42" i="4"/>
  <c r="F42" i="4" s="1"/>
  <c r="I42" i="4"/>
  <c r="E42" i="4" s="1"/>
  <c r="I41" i="4"/>
  <c r="F41" i="4"/>
  <c r="E41" i="4"/>
  <c r="M40" i="4"/>
  <c r="E40" i="4" s="1"/>
  <c r="H40" i="4"/>
  <c r="M39" i="4"/>
  <c r="I39" i="4"/>
  <c r="H39" i="4"/>
  <c r="F39" i="4"/>
  <c r="P38" i="4"/>
  <c r="P92" i="4" s="1"/>
  <c r="M38" i="4"/>
  <c r="L38" i="4"/>
  <c r="J38" i="4"/>
  <c r="H38" i="4"/>
  <c r="I35" i="4"/>
  <c r="E35" i="4" s="1"/>
  <c r="F35" i="4"/>
  <c r="I34" i="4"/>
  <c r="E34" i="4" s="1"/>
  <c r="F34" i="4"/>
  <c r="J33" i="4"/>
  <c r="F33" i="4" s="1"/>
  <c r="F32" i="4"/>
  <c r="E32" i="4"/>
  <c r="J31" i="4"/>
  <c r="I31" i="4"/>
  <c r="E31" i="4" s="1"/>
  <c r="F31" i="4"/>
  <c r="I30" i="4"/>
  <c r="E30" i="4" s="1"/>
  <c r="F30" i="4"/>
  <c r="E28" i="4"/>
  <c r="F28" i="4"/>
  <c r="M27" i="4"/>
  <c r="E27" i="4" s="1"/>
  <c r="F27" i="4"/>
  <c r="M26" i="4"/>
  <c r="E26" i="4" s="1"/>
  <c r="F26" i="4"/>
  <c r="M25" i="4"/>
  <c r="E25" i="4" s="1"/>
  <c r="F25" i="4"/>
  <c r="I24" i="4"/>
  <c r="E24" i="4" s="1"/>
  <c r="F24" i="4"/>
  <c r="I23" i="4"/>
  <c r="E23" i="4" s="1"/>
  <c r="F23" i="4"/>
  <c r="I22" i="4"/>
  <c r="E22" i="4" s="1"/>
  <c r="F22" i="4"/>
  <c r="I21" i="4"/>
  <c r="F21" i="4"/>
  <c r="E21" i="4"/>
  <c r="I20" i="4"/>
  <c r="E20" i="4" s="1"/>
  <c r="F20" i="4"/>
  <c r="N19" i="4"/>
  <c r="M19" i="4"/>
  <c r="J19" i="4"/>
  <c r="F19" i="4" s="1"/>
  <c r="I18" i="4"/>
  <c r="E18" i="4" s="1"/>
  <c r="F18" i="4"/>
  <c r="M17" i="4"/>
  <c r="I17" i="4"/>
  <c r="H17" i="4"/>
  <c r="G17" i="4"/>
  <c r="F17" i="4"/>
  <c r="O16" i="4"/>
  <c r="O92" i="4" s="1"/>
  <c r="N16" i="4"/>
  <c r="N92" i="4" s="1"/>
  <c r="L16" i="4"/>
  <c r="J16" i="4"/>
  <c r="D40" i="1"/>
  <c r="D39" i="1" s="1"/>
  <c r="D27" i="1"/>
  <c r="D25" i="1" s="1"/>
  <c r="D22" i="1"/>
  <c r="D20" i="1" s="1"/>
  <c r="D16" i="1"/>
  <c r="D14" i="1"/>
  <c r="C41" i="5" l="1"/>
  <c r="C44" i="5"/>
  <c r="D13" i="5"/>
  <c r="H12" i="5"/>
  <c r="R125" i="5"/>
  <c r="R130" i="5"/>
  <c r="C42" i="5"/>
  <c r="T130" i="5"/>
  <c r="N125" i="5"/>
  <c r="N130" i="5"/>
  <c r="G107" i="5"/>
  <c r="C107" i="5" s="1"/>
  <c r="Q125" i="5"/>
  <c r="Q130" i="5"/>
  <c r="C65" i="5"/>
  <c r="K80" i="5"/>
  <c r="K130" i="5" s="1"/>
  <c r="L130" i="5"/>
  <c r="E106" i="5"/>
  <c r="I130" i="5"/>
  <c r="U130" i="5"/>
  <c r="F38" i="4"/>
  <c r="J92" i="4"/>
  <c r="E17" i="4"/>
  <c r="H80" i="5"/>
  <c r="G80" i="5" s="1"/>
  <c r="C80" i="5" s="1"/>
  <c r="C64" i="5"/>
  <c r="T125" i="5"/>
  <c r="C14" i="5"/>
  <c r="C40" i="5"/>
  <c r="S27" i="5"/>
  <c r="I16" i="4"/>
  <c r="E16" i="4" s="1"/>
  <c r="I38" i="4"/>
  <c r="E52" i="4"/>
  <c r="E39" i="4"/>
  <c r="F54" i="4"/>
  <c r="I60" i="4"/>
  <c r="E60" i="4" s="1"/>
  <c r="E62" i="4"/>
  <c r="E77" i="4"/>
  <c r="E86" i="4"/>
  <c r="E54" i="4"/>
  <c r="E68" i="4"/>
  <c r="D23" i="5"/>
  <c r="C52" i="5"/>
  <c r="C22" i="5"/>
  <c r="D25" i="5"/>
  <c r="F27" i="5"/>
  <c r="O27" i="5"/>
  <c r="D70" i="5"/>
  <c r="E77" i="5"/>
  <c r="D114" i="5"/>
  <c r="D12" i="5"/>
  <c r="E22" i="5"/>
  <c r="H27" i="5"/>
  <c r="G27" i="5" s="1"/>
  <c r="C45" i="5"/>
  <c r="C53" i="5"/>
  <c r="C61" i="5"/>
  <c r="D81" i="5"/>
  <c r="D107" i="5"/>
  <c r="C13" i="5"/>
  <c r="C70" i="5"/>
  <c r="C63" i="5"/>
  <c r="H69" i="5"/>
  <c r="D69" i="5" s="1"/>
  <c r="G112" i="5"/>
  <c r="C112" i="5" s="1"/>
  <c r="G116" i="5"/>
  <c r="C116" i="5" s="1"/>
  <c r="H16" i="4"/>
  <c r="M16" i="4"/>
  <c r="I56" i="4"/>
  <c r="E56" i="4" s="1"/>
  <c r="E87" i="4"/>
  <c r="E88" i="4"/>
  <c r="J12" i="5"/>
  <c r="E13" i="5"/>
  <c r="M12" i="5"/>
  <c r="G21" i="5"/>
  <c r="C21" i="5" s="1"/>
  <c r="C50" i="5"/>
  <c r="C54" i="5"/>
  <c r="C73" i="5"/>
  <c r="G79" i="5"/>
  <c r="C79" i="5" s="1"/>
  <c r="H106" i="5"/>
  <c r="I33" i="4"/>
  <c r="E33" i="4" s="1"/>
  <c r="U92" i="4"/>
  <c r="G52" i="4"/>
  <c r="G92" i="4"/>
  <c r="Q92" i="4"/>
  <c r="K13" i="5"/>
  <c r="K12" i="5" s="1"/>
  <c r="K125" i="5" s="1"/>
  <c r="D22" i="5"/>
  <c r="S12" i="5"/>
  <c r="S125" i="5" s="1"/>
  <c r="G28" i="5"/>
  <c r="C28" i="5" s="1"/>
  <c r="G38" i="5"/>
  <c r="C38" i="5" s="1"/>
  <c r="C39" i="5"/>
  <c r="C47" i="5"/>
  <c r="C103" i="5"/>
  <c r="J106" i="5"/>
  <c r="J130" i="5" s="1"/>
  <c r="C108" i="5"/>
  <c r="M92" i="4"/>
  <c r="K81" i="5"/>
  <c r="C81" i="5" s="1"/>
  <c r="L125" i="5"/>
  <c r="F92" i="4"/>
  <c r="D13" i="1"/>
  <c r="D48" i="1" s="1"/>
  <c r="H92" i="4"/>
  <c r="F16" i="4"/>
  <c r="I19" i="4"/>
  <c r="E19" i="4" s="1"/>
  <c r="G111" i="5"/>
  <c r="C111" i="5" s="1"/>
  <c r="G115" i="5"/>
  <c r="C115" i="5" s="1"/>
  <c r="P125" i="5"/>
  <c r="G16" i="4"/>
  <c r="F52" i="4"/>
  <c r="F53" i="4"/>
  <c r="M27" i="5"/>
  <c r="D35" i="5"/>
  <c r="D80" i="5"/>
  <c r="E48" i="4"/>
  <c r="F106" i="5"/>
  <c r="C27" i="5" l="1"/>
  <c r="E27" i="5"/>
  <c r="M130" i="5"/>
  <c r="S130" i="5"/>
  <c r="O125" i="5"/>
  <c r="O130" i="5"/>
  <c r="H130" i="5"/>
  <c r="E38" i="4"/>
  <c r="I92" i="4"/>
  <c r="E92" i="4" s="1"/>
  <c r="G12" i="5"/>
  <c r="D27" i="5"/>
  <c r="H125" i="5"/>
  <c r="D125" i="5" s="1"/>
  <c r="G106" i="5"/>
  <c r="D106" i="5"/>
  <c r="D130" i="5" s="1"/>
  <c r="J125" i="5"/>
  <c r="F125" i="5" s="1"/>
  <c r="F12" i="5"/>
  <c r="F130" i="5" s="1"/>
  <c r="G69" i="5"/>
  <c r="C69" i="5" s="1"/>
  <c r="I125" i="5"/>
  <c r="E12" i="5"/>
  <c r="C12" i="5"/>
  <c r="M125" i="5"/>
  <c r="E130" i="5" l="1"/>
  <c r="C106" i="5"/>
  <c r="C130" i="5" s="1"/>
  <c r="G130" i="5"/>
  <c r="G125" i="5"/>
  <c r="C125" i="5" s="1"/>
  <c r="E125" i="5"/>
</calcChain>
</file>

<file path=xl/sharedStrings.xml><?xml version="1.0" encoding="utf-8"?>
<sst xmlns="http://schemas.openxmlformats.org/spreadsheetml/2006/main" count="690" uniqueCount="413">
  <si>
    <t xml:space="preserve">              Rokiškio rajono savivaldybės tarybos  </t>
  </si>
  <si>
    <t xml:space="preserve">                             2017 m.vasario 24  d. sprendimo Nr.TS-</t>
  </si>
  <si>
    <t xml:space="preserve">                                                                                                  1 priedas</t>
  </si>
  <si>
    <t xml:space="preserve">                                                     Rokiškio rajono savivaldybės tarybos  </t>
  </si>
  <si>
    <t xml:space="preserve">                       ( Rokiškio rajono savivaldybės tarybos</t>
  </si>
  <si>
    <t xml:space="preserve">                                                             2017 m.vasario 24   d. sprendimo Nr.TS-17</t>
  </si>
  <si>
    <t xml:space="preserve">                                                                                                  2 priedas</t>
  </si>
  <si>
    <t xml:space="preserve">                        redakcija)</t>
  </si>
  <si>
    <t xml:space="preserve">                                                           ( Rokiškio rajono savivaldybės tarybos</t>
  </si>
  <si>
    <t xml:space="preserve">                                                                                                  2017 m. vasario 24  d. sprendimo Nr. TS-17</t>
  </si>
  <si>
    <t xml:space="preserve">  ROKIŠKIO RAJONO SAVIVALDYBĖS 2017 METŲ BIUDŽETAS</t>
  </si>
  <si>
    <t xml:space="preserve">                                                                               redakcija)</t>
  </si>
  <si>
    <t xml:space="preserve">                                                                                                  3 priedas</t>
  </si>
  <si>
    <t>ROKIŠKIO RAJONO SAVIVALDYBĖS BIUDŽETO 2017 METŲ VALSTYBĖS BIUDŽETO TIKSLINĖS LĖŠOS</t>
  </si>
  <si>
    <t xml:space="preserve">                                            P A J A M O S </t>
  </si>
  <si>
    <t>( tūkst.eur)</t>
  </si>
  <si>
    <t xml:space="preserve">                                                                                                            tūkst.Eur</t>
  </si>
  <si>
    <t>Eil.Nr.</t>
  </si>
  <si>
    <t xml:space="preserve">                        UŽ TEIKIAMAS PASLAUGAS</t>
  </si>
  <si>
    <t>tūkst.Eur</t>
  </si>
  <si>
    <t>Pajamų klasifikacijos kodas</t>
  </si>
  <si>
    <t>Eil.    Nr.</t>
  </si>
  <si>
    <t xml:space="preserve">         Funkcijos</t>
  </si>
  <si>
    <t>suma</t>
  </si>
  <si>
    <t>1.</t>
  </si>
  <si>
    <t xml:space="preserve">            Pajamos</t>
  </si>
  <si>
    <t xml:space="preserve">             VALSTYBĖS DELEGUOTOS FUNKCIJOS                                                       </t>
  </si>
  <si>
    <t>Įstaiga</t>
  </si>
  <si>
    <t xml:space="preserve">    suma</t>
  </si>
  <si>
    <t>Planuojamos įplaukos</t>
  </si>
  <si>
    <t xml:space="preserve">   iš jų:</t>
  </si>
  <si>
    <t>įmokos už  išlaikymą švietimo,   socialinės apsaugos įstaigose</t>
  </si>
  <si>
    <t>už patalpų nuomą</t>
  </si>
  <si>
    <t>už atsitiktines paslaugas</t>
  </si>
  <si>
    <t>2.</t>
  </si>
  <si>
    <t xml:space="preserve">   TEISINGUMO MINISTERIJA</t>
  </si>
  <si>
    <t>3.</t>
  </si>
  <si>
    <t>Civilinės būklės aktų registravimas</t>
  </si>
  <si>
    <t>4.</t>
  </si>
  <si>
    <t>Pirminė teisinė pagalba</t>
  </si>
  <si>
    <t>5.</t>
  </si>
  <si>
    <t>Gyventojų registro tvarkymas ir duomenų teikimas valstybės registrui</t>
  </si>
  <si>
    <t>6.</t>
  </si>
  <si>
    <t>Turto valdymo ir viešųjų pirkimų skyrius</t>
  </si>
  <si>
    <t>Gyvenamosios vietos deklaravimas</t>
  </si>
  <si>
    <t>1.1.</t>
  </si>
  <si>
    <t>7.</t>
  </si>
  <si>
    <t xml:space="preserve">  VIDAUS REIKALŲ MINISTERIJA</t>
  </si>
  <si>
    <t>MOKESČIAI (2+4+8)</t>
  </si>
  <si>
    <t>8.</t>
  </si>
  <si>
    <t>Priešgaisrinė tarnyba</t>
  </si>
  <si>
    <t>9.</t>
  </si>
  <si>
    <t>Civilinė sauga</t>
  </si>
  <si>
    <t>10.</t>
  </si>
  <si>
    <t>SOCIALINĖS APSAUGOS IR DARBO MINISTERIJA</t>
  </si>
  <si>
    <t>1.1.1.</t>
  </si>
  <si>
    <t xml:space="preserve"> Pajamų ir pelno mokesčiai (3)</t>
  </si>
  <si>
    <t>11.</t>
  </si>
  <si>
    <t>Socialinėms išmokoms</t>
  </si>
  <si>
    <t>12.</t>
  </si>
  <si>
    <t>Socialinė parama mokiniams</t>
  </si>
  <si>
    <t>13.</t>
  </si>
  <si>
    <t>Socialinėms paslaugoms</t>
  </si>
  <si>
    <t>1.1.1.1.1.</t>
  </si>
  <si>
    <t>Gyventojų pajamų mokestis</t>
  </si>
  <si>
    <t>14.</t>
  </si>
  <si>
    <t>Vaikų teisių apsaugai</t>
  </si>
  <si>
    <t>15.</t>
  </si>
  <si>
    <t>Jaunimo teisių apsaugai</t>
  </si>
  <si>
    <t>16.</t>
  </si>
  <si>
    <t>1.1.3.</t>
  </si>
  <si>
    <t>Darbo rinkos politikos ir gyventojų užimtumui</t>
  </si>
  <si>
    <t>Turto  mokesčiai (5+6+7)</t>
  </si>
  <si>
    <t>17.</t>
  </si>
  <si>
    <t>Būsto nuomos ar išperkamosios nuomos mokesčių dalies kompensavimas</t>
  </si>
  <si>
    <t>18.</t>
  </si>
  <si>
    <t>SVEIKATOS APSAUGOS MINISTERIJA</t>
  </si>
  <si>
    <t>1.1.3.1.</t>
  </si>
  <si>
    <t>Žemės mokestis</t>
  </si>
  <si>
    <t>19.</t>
  </si>
  <si>
    <t>1.1.3.2.</t>
  </si>
  <si>
    <t xml:space="preserve"> Paveldimo ir dovanojimo mokestis</t>
  </si>
  <si>
    <t>Visuomenės sveikatos priežiūros funkcijoms vykdyti</t>
  </si>
  <si>
    <t>1.1.3.3.</t>
  </si>
  <si>
    <t>20.</t>
  </si>
  <si>
    <t>Neveiksnių asmenų būklės peržiūrėjimas</t>
  </si>
  <si>
    <t>21.</t>
  </si>
  <si>
    <t>ŽEMĖS ŪKIO MINISTERIJA</t>
  </si>
  <si>
    <t>22.</t>
  </si>
  <si>
    <t>Žemės ūkio funkcijai</t>
  </si>
  <si>
    <t>23.</t>
  </si>
  <si>
    <t>Melioracijai</t>
  </si>
  <si>
    <t>Kultūros centras</t>
  </si>
  <si>
    <t>24.</t>
  </si>
  <si>
    <t>Priskirtos valstybinės žemės ir kito turto valdymo, naudojimo ir disponavimo juo patikėjimo teise</t>
  </si>
  <si>
    <t>25.</t>
  </si>
  <si>
    <t>KRAŠTO APSAUGOS MINISTERIJA</t>
  </si>
  <si>
    <t>26.</t>
  </si>
  <si>
    <t>Dalyvavimas rengiant ir vykdant mobilizaciją</t>
  </si>
  <si>
    <t>27.</t>
  </si>
  <si>
    <t>LIETUVOS VYRIAUSIO ARCHYVARO TARNYBA</t>
  </si>
  <si>
    <t>28.</t>
  </si>
  <si>
    <t>Archyvinių dokumentų tvarkymas</t>
  </si>
  <si>
    <t>29.</t>
  </si>
  <si>
    <t>KONKURENCIJOS TARYBA</t>
  </si>
  <si>
    <t>30.</t>
  </si>
  <si>
    <t>Duomenų apie suteiktą valstybės pagalbą teikimas valsybės registrui</t>
  </si>
  <si>
    <t>31.</t>
  </si>
  <si>
    <t>VALSTYBINĖ KALBOS INSPEKCIJA</t>
  </si>
  <si>
    <t>32.</t>
  </si>
  <si>
    <t>Valstybinės kalbos vartojimo ir taisyklingumo kontrolė</t>
  </si>
  <si>
    <t>33.</t>
  </si>
  <si>
    <t xml:space="preserve">   IŠ  VISO VALSTYBĖS DELEGUOTOMS FUNKCIJOMS</t>
  </si>
  <si>
    <t>Kūno kultūros ir sporto centras</t>
  </si>
  <si>
    <t>Soc. paramos centras</t>
  </si>
  <si>
    <t>34.</t>
  </si>
  <si>
    <t>ŠVIETIMO IR MOKSLO MINISTERIJA</t>
  </si>
  <si>
    <t>Nekilnojamojo turto mokestis</t>
  </si>
  <si>
    <t>1.1.4.</t>
  </si>
  <si>
    <t>Prekių ir paslaugų mokesčiai (9+10)</t>
  </si>
  <si>
    <t>35.</t>
  </si>
  <si>
    <t>Mokinio krepšelis</t>
  </si>
  <si>
    <t>36.</t>
  </si>
  <si>
    <t>Ūkio lėšos mokykloms, turinčioms mokinių su specialiaisiais poreikiais, Rokiškio pagrindinei mokyklai</t>
  </si>
  <si>
    <t>1.1.4.7.1.1.</t>
  </si>
  <si>
    <t>Mokesčiai už aplinkos teršimą</t>
  </si>
  <si>
    <t>Turizmo ir amatų</t>
  </si>
  <si>
    <t>37.</t>
  </si>
  <si>
    <t>Rokiškio suaugusiųjų ir jaunimo mokymo centro VšĮ Rokiškio psichiatrijos ligoninės Psichosocialinės reabilitacijos skyriaus suaugusiųjų klasės</t>
  </si>
  <si>
    <t>1.1.4.7.2.</t>
  </si>
  <si>
    <t>Rinkliavos 11+12)</t>
  </si>
  <si>
    <t>Juodupės seniūnija</t>
  </si>
  <si>
    <t>38.</t>
  </si>
  <si>
    <t>Valstybės biudžeto lėšos pedagoginių darbuotojų darbo apmokėjimo sąlygoms gerinti</t>
  </si>
  <si>
    <t>39.</t>
  </si>
  <si>
    <t>1.1.4.7.2.1.</t>
  </si>
  <si>
    <t>Valstybės biudžeto lėšos neformaliam vaikų švietimui</t>
  </si>
  <si>
    <t>Valstybės rinkliavos</t>
  </si>
  <si>
    <t>40.</t>
  </si>
  <si>
    <t>Jūžintų seniūnija</t>
  </si>
  <si>
    <t>1.1.4.7.2.2.</t>
  </si>
  <si>
    <t>Vietinės rinkliavos</t>
  </si>
  <si>
    <t>SUSISIEKIMO MINISTERIJA</t>
  </si>
  <si>
    <t>1.3.</t>
  </si>
  <si>
    <t>DOTACIJOS (14+15+24+25+26)</t>
  </si>
  <si>
    <t>41.</t>
  </si>
  <si>
    <t>Kelių plėtros ir priežiūros programa</t>
  </si>
  <si>
    <t>42.</t>
  </si>
  <si>
    <t>VALSTYBĖS INVESTICIJŲ PROGRAMOJE NUMATYTOMS KAPITALO INVESTICIJOMS, IŠ JŲ:</t>
  </si>
  <si>
    <t>Kamajų seniūnija</t>
  </si>
  <si>
    <t>1.3.3.1.1.1.1.</t>
  </si>
  <si>
    <t>ES lėšos einamiesiems tikslams</t>
  </si>
  <si>
    <t>Kazliškio seniūnija</t>
  </si>
  <si>
    <t>43.</t>
  </si>
  <si>
    <t>1.3.4.1.1.1.</t>
  </si>
  <si>
    <t>Speciali tikslinė dotacija iš viso (15+16+17+18+19+20)</t>
  </si>
  <si>
    <t>Kriaunų seniūnija</t>
  </si>
  <si>
    <t xml:space="preserve"> 1.3.4.1.1.1.a</t>
  </si>
  <si>
    <t>Valstybinėms funkcijoms vykdyti</t>
  </si>
  <si>
    <t>Obelių seniūnija</t>
  </si>
  <si>
    <t xml:space="preserve"> 1.3.4.1.1.1.b</t>
  </si>
  <si>
    <t>Pandėlio seniūnija</t>
  </si>
  <si>
    <t xml:space="preserve"> 1.3.4.1.1.1.c</t>
  </si>
  <si>
    <t>Panemunėlio seniūnija</t>
  </si>
  <si>
    <t>Ūkio lėšos mokykloms, turinčioms mokinių su specialiaisiais poreikiais Rokiškio pagrindinei mokyklai</t>
  </si>
  <si>
    <t>Rokiškio kaim. seniūnija</t>
  </si>
  <si>
    <t xml:space="preserve"> 1.3.4.1.1.1.d</t>
  </si>
  <si>
    <t>Rokiškio suaugusiųjų ir jaunimo mokymo centro VšĮ Rokiškio psichiatrijos ligoninės Psichosocialinės reabilitacijos skyriaus suaugusiųjų klasėms finansuoti</t>
  </si>
  <si>
    <t>Rokiškio miesto seniūnija</t>
  </si>
  <si>
    <t xml:space="preserve"> 1.3.4.1.1.1.e</t>
  </si>
  <si>
    <t>L/d "Nykštukas"</t>
  </si>
  <si>
    <t>1.3.4.1.1.1.f</t>
  </si>
  <si>
    <t>Valstybės biudžeto lėšos,skirtos neformaliam vaikų švietimui</t>
  </si>
  <si>
    <t>L/d "Pumpurėlis"</t>
  </si>
  <si>
    <t>1.3.4.1.1.1.g</t>
  </si>
  <si>
    <t>Kelių plėtros, priežiūros programa</t>
  </si>
  <si>
    <t>1.3.4.1.1.1.h</t>
  </si>
  <si>
    <t>Kita tikslinė dotacija</t>
  </si>
  <si>
    <t>Juodupės l/d</t>
  </si>
  <si>
    <t>1.3.4.2.1.1.</t>
  </si>
  <si>
    <t>Valstybės investicijų programa</t>
  </si>
  <si>
    <t>M/d "Ąžuoliukas"</t>
  </si>
  <si>
    <t>1.3.4.2.1.2.</t>
  </si>
  <si>
    <t>Bendrosios dotacijos kompensacija</t>
  </si>
  <si>
    <t>1.3.4.1.1.4.</t>
  </si>
  <si>
    <t>Kitos dotacijos ir lėšos iš kitų valdymo lygių</t>
  </si>
  <si>
    <t>1.4.</t>
  </si>
  <si>
    <t>Kavoliškio d/m</t>
  </si>
  <si>
    <t>KITOS PAJAMOS (28+32+33+34+35)</t>
  </si>
  <si>
    <t xml:space="preserve">    J.Tumo-Vaižganto gimnazijos ir bendrabučio pastatų rekonstrukcija</t>
  </si>
  <si>
    <t>L/d "Varpelis"</t>
  </si>
  <si>
    <t>44.</t>
  </si>
  <si>
    <t xml:space="preserve">  J.Keliuočio viešosios bibliotekos pastato Rokiškyje ir kiemo rekonstravimas bei         modernizavimas ir priestato statyba</t>
  </si>
  <si>
    <t>Senamiesčio progimnazija</t>
  </si>
  <si>
    <t>45.</t>
  </si>
  <si>
    <t xml:space="preserve">   Sveikatingumo,rekreacijos ir sporto komplekso statyba</t>
  </si>
  <si>
    <t>46.</t>
  </si>
  <si>
    <t xml:space="preserve">   VšĮ Rokiškio rajono ligoninės pastatų inžinierinių sistemų atnaujinimas</t>
  </si>
  <si>
    <t>1.4.1.</t>
  </si>
  <si>
    <t>47.</t>
  </si>
  <si>
    <t>Turto pajamos(29+30+31)</t>
  </si>
  <si>
    <t xml:space="preserve">  Švietimo įstaigų modernizavimo programai-Kamajų A.Strazdo gimnazijai</t>
  </si>
  <si>
    <t>48.</t>
  </si>
  <si>
    <t xml:space="preserve">  IŠ VISO 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</si>
  <si>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</si>
  <si>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</si>
  <si>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</si>
  <si>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</si>
  <si>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</si>
  <si>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medžiojamų gyvūnų išteklių naudojimą ir kitus valstybinius išteklius</t>
  </si>
  <si>
    <t>1.4.2.1.</t>
  </si>
  <si>
    <t xml:space="preserve">Pajamos už teikiamas paslaugas </t>
  </si>
  <si>
    <t>1.4.3.1.</t>
  </si>
  <si>
    <t>Pajamos iš baudų ir konfiskacijos</t>
  </si>
  <si>
    <t>4.1.</t>
  </si>
  <si>
    <t>Materialiojo ir nematerialiojo turto realizavimo pajamos</t>
  </si>
  <si>
    <t>1.5.4.1.4.1.</t>
  </si>
  <si>
    <t xml:space="preserve">Kitos neišvardytos pajamos </t>
  </si>
  <si>
    <t>VISI MOKESČIAI, PAJAMOS IR DOTACIJOS(1+13+27)</t>
  </si>
  <si>
    <t>Juodupės gimnazija</t>
  </si>
  <si>
    <t>Juodupės neformaliojo ugd.sk.</t>
  </si>
  <si>
    <t>Biudžeto lėšų likutis</t>
  </si>
  <si>
    <t xml:space="preserve"> iš jo: aplinkos apsaugos rėmimo spec.programa</t>
  </si>
  <si>
    <t>Kamajų A.Strazdo gimnazija</t>
  </si>
  <si>
    <t xml:space="preserve">        biudžetinių įstaigų pajamos už teikiamas                    paslaugas</t>
  </si>
  <si>
    <t xml:space="preserve">        kreditoriniam įsiskolinimui dengti</t>
  </si>
  <si>
    <t>Obelių gimnazija</t>
  </si>
  <si>
    <t>Pandėlio gimnazija</t>
  </si>
  <si>
    <t>Rokiškio pagrindinė mokykla</t>
  </si>
  <si>
    <t>Muzikos mokykla</t>
  </si>
  <si>
    <t>Švietimo centras</t>
  </si>
  <si>
    <t>Pedagoginė psichologinė tarnyba</t>
  </si>
  <si>
    <t xml:space="preserve">Rokiškio rajono savivaldybės tarybos </t>
  </si>
  <si>
    <t>ROKIŠKIO RAJONO SAVIVALDYBĖS 2017 METŲ BIUDŽETAS</t>
  </si>
  <si>
    <t>2017 m. vasario 24 d. sprendimo Nr. TS-17</t>
  </si>
  <si>
    <t>ASIGNAVIMAI  PAGAL PROGRAMAS</t>
  </si>
  <si>
    <t>5 priedas</t>
  </si>
  <si>
    <t xml:space="preserve">                                           (Rokiškio rajono savivaldybės tarybos</t>
  </si>
  <si>
    <t xml:space="preserve"> 2017m.lapkričio 30 d. sprendimo Nr.TS-</t>
  </si>
  <si>
    <t xml:space="preserve"> pakeitimai)</t>
  </si>
  <si>
    <t>tūkst.eurų</t>
  </si>
  <si>
    <t xml:space="preserve">                                                                                      ROKIŠKIO RAJONO SAVIVALDYBĖS 2016 METŲ BIUDŽETAS</t>
  </si>
  <si>
    <t>Programos/asignavimų valdytojo pavadinimas</t>
  </si>
  <si>
    <t>ASIGNAVIMAI</t>
  </si>
  <si>
    <t>4 priedas</t>
  </si>
  <si>
    <t>Iš viso</t>
  </si>
  <si>
    <t xml:space="preserve">                                           ( Rokiškio rajono savivaldybės tarybos</t>
  </si>
  <si>
    <t>iš jų:</t>
  </si>
  <si>
    <t xml:space="preserve"> 2017m. lapkričio 30 d. sprendimo Nr.TS-</t>
  </si>
  <si>
    <t>Iš viso SF*</t>
  </si>
  <si>
    <t>tūkst.eur.</t>
  </si>
  <si>
    <t>Iš viso VF*</t>
  </si>
  <si>
    <t>Iš viso MK*</t>
  </si>
  <si>
    <t xml:space="preserve">Iš viso SP PR* </t>
  </si>
  <si>
    <t>išlaidoms</t>
  </si>
  <si>
    <t>turtui įsigyti</t>
  </si>
  <si>
    <t>Iš viso SP PR*</t>
  </si>
  <si>
    <t>iš jų: darbo užmokesčiui</t>
  </si>
  <si>
    <t>Savivaldybės adnministracija</t>
  </si>
  <si>
    <t>SAVIVALDYBĖS FUNKCIJŲ ĮGYVENDINIMAS IR VALDYMAS (01)</t>
  </si>
  <si>
    <t>administracija</t>
  </si>
  <si>
    <t>Savivaldybės administracija</t>
  </si>
  <si>
    <t>savivaldybės kitos išlaidos</t>
  </si>
  <si>
    <t>Socialinės paramos ir sveikatos skyrius</t>
  </si>
  <si>
    <t xml:space="preserve"> 6 priedas</t>
  </si>
  <si>
    <t>socialinė parama</t>
  </si>
  <si>
    <t xml:space="preserve">VALSTYBĖS DELEGUOTŲ  FUNKCIJŲ PASKIRSTYMAS   2017 M.  </t>
  </si>
  <si>
    <t>Valstybės funkcijos pavadinimas</t>
  </si>
  <si>
    <t>Asignavimų valdytojas</t>
  </si>
  <si>
    <t>IŠ VISO:</t>
  </si>
  <si>
    <t xml:space="preserve"> Iš to sk.:DUF</t>
  </si>
  <si>
    <t>Finansų skyrius</t>
  </si>
  <si>
    <t>slauga pagal socialines indikacijas</t>
  </si>
  <si>
    <t>asmenų patalpinimas į stacionarias globos įstaigas</t>
  </si>
  <si>
    <t>paskolų aptarnavimas</t>
  </si>
  <si>
    <t>parapijos senelių namų finansavimas</t>
  </si>
  <si>
    <t>parama šeimynoms, globėjams ir daugiavaikėms šeimoms</t>
  </si>
  <si>
    <t>Rokiškio kaimiškoji seniūnija</t>
  </si>
  <si>
    <t xml:space="preserve"> IŠ VISO VALSTYBĖS FUNKCIJOMS:</t>
  </si>
  <si>
    <t>būsto nuomos ar išperkamosios nuomos mokesčių dalies kompensavimas</t>
  </si>
  <si>
    <t>socialinė parama mokiniams</t>
  </si>
  <si>
    <t>lengvatinio keleivių pervežimo išlaidoms kompensuoti</t>
  </si>
  <si>
    <t>UGDYMO KOKYBĖS IR MOKYMOSI APLINKOS UŽTIKRINIMAS (02)</t>
  </si>
  <si>
    <t>nuostolingų maršrutų išlaidoms kompensuoti</t>
  </si>
  <si>
    <t>Statybos ir infrastruktūros skyrius iš viso</t>
  </si>
  <si>
    <t>Švietimo skyrius</t>
  </si>
  <si>
    <t>kapitalo investicijos ir ilgalaikio turto remontas</t>
  </si>
  <si>
    <t>pedagoginė grupė</t>
  </si>
  <si>
    <t>neformaliojo vaikų švietimo programoms</t>
  </si>
  <si>
    <t xml:space="preserve">  - iš to sk. valstybės investicijų programa</t>
  </si>
  <si>
    <t>subsidijos</t>
  </si>
  <si>
    <t>lengvatinio moksleivių pervež. išlaidoms kompensuoti</t>
  </si>
  <si>
    <t>Švietimo skyrius iš viso</t>
  </si>
  <si>
    <t xml:space="preserve">  VŠĮ Rokiškio jaunimo centras</t>
  </si>
  <si>
    <t xml:space="preserve">VŠĮ Rokiškio jaunimo centras </t>
  </si>
  <si>
    <t>Turizmo ir tradicinių amatų informacijos ir koordinavimo centras</t>
  </si>
  <si>
    <t xml:space="preserve">Kūno kultūros ir sporto centras  </t>
  </si>
  <si>
    <t>Rokiškio kultūros centras</t>
  </si>
  <si>
    <t>Socialinės paramos centras</t>
  </si>
  <si>
    <t>Obelių l/d</t>
  </si>
  <si>
    <t>Kavoliškio m/d</t>
  </si>
  <si>
    <t xml:space="preserve">Pandėlio pradinė mokykla </t>
  </si>
  <si>
    <t>Pandėlio pradinė mokykla Kazliškio skyrius</t>
  </si>
  <si>
    <t>Senamiesčio progimnazijos Laibgalių sk.</t>
  </si>
  <si>
    <t>Kriaunų pagrindinė mokykla</t>
  </si>
  <si>
    <t>Panemunėlio pagrindinė mokykla</t>
  </si>
  <si>
    <t>Jūžintų Juozo Otto Širvydo pagrindinė mokykla</t>
  </si>
  <si>
    <t>Juozo Tūbelio progimnazija</t>
  </si>
  <si>
    <t>Rikiškio miesto seniūnija</t>
  </si>
  <si>
    <t>Juodupės gimnazijos neformaliojo švietimo sk.</t>
  </si>
  <si>
    <t>L/d Nykštukas</t>
  </si>
  <si>
    <t>Juozo Tumo Vaižganto gimnazija</t>
  </si>
  <si>
    <t>Juozo Tumo Vaižganto gimnazijos bendrabutis</t>
  </si>
  <si>
    <t>Kamajų A.Strazdo gimnazijos ikimokyklinio ugdymo sk.</t>
  </si>
  <si>
    <t>Kamajų A.Strazdo gimnazijos neformaliojo švietimo sk.</t>
  </si>
  <si>
    <t>Suaugusiųjų ir jaunimo mokymo centras</t>
  </si>
  <si>
    <t xml:space="preserve">Pandėlio gimnazija </t>
  </si>
  <si>
    <t>Pandėlio prad.mokykla</t>
  </si>
  <si>
    <t>Pandėlio prad.m-klos Kazliškio sk.</t>
  </si>
  <si>
    <t xml:space="preserve">R.Lymano muzikos mokykla </t>
  </si>
  <si>
    <t>Senamiesčio progimnazijos Laibgalių skyrius</t>
  </si>
  <si>
    <t>Panemunėlio universalus daugiafunkcis centras</t>
  </si>
  <si>
    <t>Pedagoginė-psichologinė tarnyba</t>
  </si>
  <si>
    <t>KULTŪROS,SPPORTO,BENDRUOME-    NĖS IR VAIKŲ IR JAUNIMO GYVENIMO AKTYVINIMO PROGRAMA (03)</t>
  </si>
  <si>
    <t>Kriaunų pagrindinė m-kla</t>
  </si>
  <si>
    <t>Juodupės gimnazijos neformaliojo švietimo skyrius</t>
  </si>
  <si>
    <t>Juozo Tumo-Vaižganto gimnazija</t>
  </si>
  <si>
    <t>Juozo Tumo-Vaižganto gimnazijos bendrabutis</t>
  </si>
  <si>
    <t>Kamajų A.Strazdo gimn. ikimokyklinio ugdymo sk.</t>
  </si>
  <si>
    <t>Kamajų A.Strazdo gimn. neformaliojo švietimo sk.</t>
  </si>
  <si>
    <t xml:space="preserve">SOCIALINĖS PARAMOS IR SVEIKATOS APSAUGOS PASLAUGŲ KOKYBĖS GERINIMAS (04)                 </t>
  </si>
  <si>
    <t>iš to sk.: socialinė parama</t>
  </si>
  <si>
    <t>R.Lymano muzikos mokykla</t>
  </si>
  <si>
    <t>socialinių darbuotojų mokymams</t>
  </si>
  <si>
    <t xml:space="preserve">                                                  IŠ VISO:</t>
  </si>
  <si>
    <r>
      <t xml:space="preserve">SF* - </t>
    </r>
    <r>
      <rPr>
        <sz val="10"/>
        <rFont val="Arial"/>
      </rPr>
      <t>savarankiška funkcija</t>
    </r>
  </si>
  <si>
    <r>
      <t xml:space="preserve">VF* </t>
    </r>
    <r>
      <rPr>
        <sz val="10"/>
        <rFont val="Arial"/>
      </rPr>
      <t>- valstybės funkcija</t>
    </r>
  </si>
  <si>
    <r>
      <t xml:space="preserve">MK* - </t>
    </r>
    <r>
      <rPr>
        <sz val="10"/>
        <rFont val="Arial"/>
      </rPr>
      <t>mokinio krepšelis</t>
    </r>
  </si>
  <si>
    <r>
      <t xml:space="preserve">SP PR* - </t>
    </r>
    <r>
      <rPr>
        <sz val="10"/>
        <rFont val="Arial"/>
      </rPr>
      <t>specialioji programa</t>
    </r>
  </si>
  <si>
    <t>Rokiškio kaimiškoji  seniūnija</t>
  </si>
  <si>
    <t>RAJONO INFRASTRUKTŪROS OBJEKTŲ PRIEŽIŪRA,PLĖTRA IR MODERNIZAVIMAS (05)</t>
  </si>
  <si>
    <t>Statybos ir  infrastruktūros skyrius</t>
  </si>
  <si>
    <t xml:space="preserve">   kapitalo investicijos ir ilgalaikio turto remontas</t>
  </si>
  <si>
    <t xml:space="preserve">   subsidijos</t>
  </si>
  <si>
    <t>Rokiškio miesto  seniūnija</t>
  </si>
  <si>
    <t>KAIMO PLĖTROS, APLINKOS APSAUGOS IR VERSLO SKATINIMAS (06)</t>
  </si>
  <si>
    <t xml:space="preserve">                                                         IŠ VISO:</t>
  </si>
  <si>
    <r>
      <t xml:space="preserve">SF* - </t>
    </r>
    <r>
      <rPr>
        <sz val="10"/>
        <rFont val="Arial"/>
      </rPr>
      <t>savarankiška funkcija</t>
    </r>
  </si>
  <si>
    <r>
      <t xml:space="preserve">VF* </t>
    </r>
    <r>
      <rPr>
        <sz val="10"/>
        <rFont val="Arial"/>
      </rPr>
      <t>- valstybės funkcija</t>
    </r>
  </si>
  <si>
    <r>
      <t xml:space="preserve">MK* - </t>
    </r>
    <r>
      <rPr>
        <sz val="10"/>
        <rFont val="Arial"/>
      </rPr>
      <t>mokinio krepšelis</t>
    </r>
  </si>
  <si>
    <r>
      <t xml:space="preserve">SP PR* - </t>
    </r>
    <r>
      <rPr>
        <sz val="10"/>
        <rFont val="Arial"/>
      </rPr>
      <t>specialioji programa</t>
    </r>
  </si>
  <si>
    <t>Administracija</t>
  </si>
  <si>
    <t xml:space="preserve">Jūžintų sen. </t>
  </si>
  <si>
    <t>Kriaunų sen.</t>
  </si>
  <si>
    <t>Obelių sen.</t>
  </si>
  <si>
    <t>Panemunėlio sen.</t>
  </si>
  <si>
    <t>Rokiškio kaim. sen.</t>
  </si>
  <si>
    <t>Rokiškio miesto sen.</t>
  </si>
  <si>
    <t>Kazliškio sen.</t>
  </si>
  <si>
    <t>Kamajų sen.</t>
  </si>
  <si>
    <t>Pandėlio sen.</t>
  </si>
  <si>
    <t>Kapitalo investicijos ir ilgal. turto remontas (VIP)</t>
  </si>
  <si>
    <t>Statybos ir infrastruktūros sk.</t>
  </si>
  <si>
    <t>Neformaliojo vaikų švietimo programoms</t>
  </si>
  <si>
    <t>R. Lymano muzikos mokykla</t>
  </si>
  <si>
    <t>Vaikų teisių apsauga</t>
  </si>
  <si>
    <t>Civilinė saugos organizavimas</t>
  </si>
  <si>
    <t>Juodupės sen.</t>
  </si>
  <si>
    <t>Laidojimo pašalpos iš viso:</t>
  </si>
  <si>
    <t>Socialinės paramos skyrius</t>
  </si>
  <si>
    <t>Socialinės paslaugos iš viso:</t>
  </si>
  <si>
    <t>Žemės ūkio funkcija iš viso:</t>
  </si>
  <si>
    <t xml:space="preserve">       iš jų: soc. rizika</t>
  </si>
  <si>
    <t xml:space="preserve">      socialinių darbuotojų mokymams</t>
  </si>
  <si>
    <t xml:space="preserve">      iš jų:</t>
  </si>
  <si>
    <t xml:space="preserve">     iš jų:</t>
  </si>
  <si>
    <t>asmenų su sunkia negalia socialinė globa</t>
  </si>
  <si>
    <t xml:space="preserve">      asmenų su sunkia negalia socialinė globa</t>
  </si>
  <si>
    <t>`</t>
  </si>
  <si>
    <t xml:space="preserve">                                                            2017m. lapkričio 30 d. sprendimo Nr.TS-</t>
  </si>
  <si>
    <t xml:space="preserve">                                                            Rokiškio rajono savivaldybės tarybos  </t>
  </si>
  <si>
    <t>ROKIŠKIO RAJONO SAVIVALDYBĖS BIUDŽETINIŲ ĮSTAIGŲ 2017M. PAJAMOS</t>
  </si>
  <si>
    <t>Krašto muziejus</t>
  </si>
  <si>
    <t>J.Keliuočio viešoji biblioteka</t>
  </si>
  <si>
    <t>Visuomenės sveikatos biuras</t>
  </si>
  <si>
    <t>Obelių d/m</t>
  </si>
  <si>
    <t>Senamiesčio progimn. Laibgalių sk.</t>
  </si>
  <si>
    <t>Kriaunų pagrindinė m-la</t>
  </si>
  <si>
    <t>Suaugusiųjų ir jaunimo  mokymo centras</t>
  </si>
  <si>
    <t>Panemunėlio pagrindinė m-la</t>
  </si>
  <si>
    <t>J.Tumo-Vaižganto gimnazija</t>
  </si>
  <si>
    <t>J.Tumo-Vaižganto gimnaz.  bendrabutis</t>
  </si>
  <si>
    <t>J.Tūbelio progimnazija</t>
  </si>
  <si>
    <t>Jūžintų J.O. Širvydo vid.m-la</t>
  </si>
  <si>
    <t>Kamajų ikimokykl.ugdymo sk.</t>
  </si>
  <si>
    <t>Kamajų neformal.ugdymo sk.</t>
  </si>
  <si>
    <t>Obelių neformal.ugdymo sk.</t>
  </si>
  <si>
    <t>Choreografijos m-la</t>
  </si>
  <si>
    <t>Pandėlio UDC</t>
  </si>
  <si>
    <t>49.</t>
  </si>
  <si>
    <t>Panemunėlio UDC</t>
  </si>
  <si>
    <t>50.</t>
  </si>
  <si>
    <r>
      <t xml:space="preserve">       </t>
    </r>
    <r>
      <rPr>
        <b/>
        <sz val="10"/>
        <rFont val="Arial"/>
        <family val="2"/>
        <charset val="186"/>
      </rPr>
      <t>IŠ VISO</t>
    </r>
  </si>
  <si>
    <t xml:space="preserve"> redakcija)</t>
  </si>
  <si>
    <t xml:space="preserve">(Rokiškio rajono savivaldybės tarybos </t>
  </si>
  <si>
    <t>2017 m. lapkričio 30 d. sprendimo Nr. TS-</t>
  </si>
  <si>
    <t>pakeitimai)</t>
  </si>
  <si>
    <t xml:space="preserve">                        201 7m. lapkričio 30 d. sprendimo Nr.TS-</t>
  </si>
  <si>
    <t>VšĮ PASPC moterų konsultacijos kabinetų įrangai</t>
  </si>
  <si>
    <t>VšĮ PASPC Pandėlio ambulatorijos katilinės atnaujinimo darbams apmokėti</t>
  </si>
  <si>
    <t>VšĮ PASPC Pandėlio katilinės atnaujinimo darbams apmokėti</t>
  </si>
  <si>
    <t>Strateginio planavimo ir investicijų skyrius</t>
  </si>
  <si>
    <t>Smulkaus ir vidutinio verslo plėtros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</si>
</sst>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0"/>
    <numFmt numFmtId="167" formatCode="0.0000"/>
  </numFmts>
  <fonts count="22" x14ac:knownFonts="1">
    <font>
      <sz val="10"/>
      <color rgb="FF000000"/>
      <name val="Arial"/>
    </font>
    <font>
      <sz val="12"/>
      <name val="Times New Roman"/>
    </font>
    <font>
      <b/>
      <sz val="12"/>
      <name val="Times New Roman"/>
    </font>
    <font>
      <sz val="10"/>
      <name val="Arial"/>
    </font>
    <font>
      <sz val="10"/>
      <name val="Times New Roman"/>
    </font>
    <font>
      <sz val="10"/>
      <name val="Arial"/>
    </font>
    <font>
      <sz val="8"/>
      <name val="Arial"/>
    </font>
    <font>
      <b/>
      <sz val="10"/>
      <name val="Arial"/>
    </font>
    <font>
      <b/>
      <sz val="8"/>
      <name val="Arial"/>
    </font>
    <font>
      <sz val="10"/>
      <color rgb="FFFF0000"/>
      <name val="Arial"/>
    </font>
    <font>
      <sz val="9"/>
      <name val="Arial"/>
    </font>
    <font>
      <b/>
      <sz val="11"/>
      <name val="Arial"/>
    </font>
    <font>
      <i/>
      <sz val="10"/>
      <name val="Arial"/>
    </font>
    <font>
      <b/>
      <sz val="9"/>
      <name val="Arial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620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17" xfId="0" applyFont="1" applyBorder="1" applyAlignment="1"/>
    <xf numFmtId="0" fontId="6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/>
    <xf numFmtId="16" fontId="3" fillId="0" borderId="0" xfId="0" applyNumberFormat="1" applyFont="1" applyAlignment="1"/>
    <xf numFmtId="0" fontId="9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164" fontId="7" fillId="0" borderId="17" xfId="0" applyNumberFormat="1" applyFont="1" applyBorder="1" applyAlignment="1"/>
    <xf numFmtId="164" fontId="7" fillId="0" borderId="43" xfId="0" applyNumberFormat="1" applyFont="1" applyBorder="1" applyAlignment="1"/>
    <xf numFmtId="164" fontId="7" fillId="0" borderId="9" xfId="0" applyNumberFormat="1" applyFont="1" applyBorder="1" applyAlignment="1"/>
    <xf numFmtId="0" fontId="3" fillId="0" borderId="1" xfId="0" applyFont="1" applyBorder="1" applyAlignment="1">
      <alignment vertical="top"/>
    </xf>
    <xf numFmtId="0" fontId="11" fillId="0" borderId="56" xfId="0" applyFont="1" applyBorder="1" applyAlignment="1">
      <alignment wrapText="1"/>
    </xf>
    <xf numFmtId="164" fontId="7" fillId="0" borderId="57" xfId="0" applyNumberFormat="1" applyFont="1" applyBorder="1" applyAlignment="1"/>
    <xf numFmtId="164" fontId="7" fillId="0" borderId="39" xfId="0" applyNumberFormat="1" applyFont="1" applyBorder="1" applyAlignment="1"/>
    <xf numFmtId="164" fontId="7" fillId="0" borderId="50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/>
    <xf numFmtId="164" fontId="7" fillId="0" borderId="51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/>
    <xf numFmtId="164" fontId="7" fillId="0" borderId="17" xfId="0" applyNumberFormat="1" applyFont="1" applyBorder="1" applyAlignment="1">
      <alignment horizontal="right" vertical="center" wrapText="1"/>
    </xf>
    <xf numFmtId="164" fontId="7" fillId="0" borderId="21" xfId="0" applyNumberFormat="1" applyFont="1" applyBorder="1" applyAlignment="1">
      <alignment horizontal="right" vertical="center" wrapText="1"/>
    </xf>
    <xf numFmtId="164" fontId="7" fillId="0" borderId="41" xfId="0" applyNumberFormat="1" applyFont="1" applyBorder="1" applyAlignment="1"/>
    <xf numFmtId="164" fontId="7" fillId="0" borderId="22" xfId="0" applyNumberFormat="1" applyFont="1" applyBorder="1" applyAlignment="1">
      <alignment horizontal="right" vertical="center" wrapText="1"/>
    </xf>
    <xf numFmtId="0" fontId="7" fillId="0" borderId="5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164" fontId="7" fillId="0" borderId="5" xfId="0" applyNumberFormat="1" applyFont="1" applyBorder="1" applyAlignment="1"/>
    <xf numFmtId="0" fontId="7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4" fontId="7" fillId="0" borderId="3" xfId="0" applyNumberFormat="1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51" xfId="0" applyFont="1" applyBorder="1" applyAlignment="1">
      <alignment vertical="top"/>
    </xf>
    <xf numFmtId="164" fontId="3" fillId="0" borderId="23" xfId="0" applyNumberFormat="1" applyFont="1" applyBorder="1" applyAlignment="1"/>
    <xf numFmtId="0" fontId="7" fillId="0" borderId="19" xfId="0" applyFont="1" applyBorder="1" applyAlignment="1">
      <alignment wrapText="1"/>
    </xf>
    <xf numFmtId="164" fontId="3" fillId="0" borderId="14" xfId="0" applyNumberFormat="1" applyFont="1" applyBorder="1" applyAlignment="1"/>
    <xf numFmtId="164" fontId="7" fillId="0" borderId="54" xfId="0" applyNumberFormat="1" applyFont="1" applyBorder="1" applyAlignment="1"/>
    <xf numFmtId="164" fontId="3" fillId="0" borderId="60" xfId="0" applyNumberFormat="1" applyFont="1" applyBorder="1" applyAlignment="1"/>
    <xf numFmtId="164" fontId="7" fillId="0" borderId="53" xfId="0" applyNumberFormat="1" applyFont="1" applyBorder="1" applyAlignment="1"/>
    <xf numFmtId="164" fontId="3" fillId="0" borderId="61" xfId="0" applyNumberFormat="1" applyFont="1" applyBorder="1" applyAlignment="1"/>
    <xf numFmtId="164" fontId="3" fillId="0" borderId="2" xfId="0" applyNumberFormat="1" applyFont="1" applyBorder="1" applyAlignment="1">
      <alignment horizontal="right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164" fontId="7" fillId="0" borderId="50" xfId="0" applyNumberFormat="1" applyFont="1" applyBorder="1" applyAlignment="1"/>
    <xf numFmtId="164" fontId="3" fillId="0" borderId="23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center" vertical="center" wrapText="1"/>
    </xf>
    <xf numFmtId="164" fontId="7" fillId="0" borderId="55" xfId="0" applyNumberFormat="1" applyFont="1" applyBorder="1" applyAlignment="1"/>
    <xf numFmtId="0" fontId="7" fillId="0" borderId="14" xfId="0" applyFont="1" applyBorder="1" applyAlignment="1">
      <alignment horizontal="center" vertical="center" wrapText="1"/>
    </xf>
    <xf numFmtId="164" fontId="7" fillId="0" borderId="51" xfId="0" applyNumberFormat="1" applyFont="1" applyBorder="1" applyAlignment="1"/>
    <xf numFmtId="0" fontId="7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/>
    </xf>
    <xf numFmtId="0" fontId="12" fillId="3" borderId="24" xfId="0" applyFont="1" applyFill="1" applyBorder="1" applyAlignment="1">
      <alignment wrapText="1"/>
    </xf>
    <xf numFmtId="164" fontId="3" fillId="0" borderId="54" xfId="0" applyNumberFormat="1" applyFont="1" applyBorder="1" applyAlignment="1"/>
    <xf numFmtId="164" fontId="3" fillId="0" borderId="53" xfId="0" applyNumberFormat="1" applyFont="1" applyBorder="1" applyAlignment="1"/>
    <xf numFmtId="0" fontId="7" fillId="0" borderId="62" xfId="0" applyFont="1" applyBorder="1" applyAlignment="1">
      <alignment horizontal="left" vertical="center" wrapText="1"/>
    </xf>
    <xf numFmtId="164" fontId="3" fillId="0" borderId="2" xfId="0" applyNumberFormat="1" applyFont="1" applyBorder="1" applyAlignment="1"/>
    <xf numFmtId="164" fontId="7" fillId="0" borderId="2" xfId="0" applyNumberFormat="1" applyFont="1" applyBorder="1" applyAlignment="1"/>
    <xf numFmtId="164" fontId="3" fillId="0" borderId="13" xfId="0" applyNumberFormat="1" applyFont="1" applyBorder="1" applyAlignment="1"/>
    <xf numFmtId="0" fontId="3" fillId="0" borderId="55" xfId="0" applyFont="1" applyBorder="1" applyAlignment="1">
      <alignment horizontal="center" vertical="center" wrapText="1"/>
    </xf>
    <xf numFmtId="164" fontId="7" fillId="0" borderId="61" xfId="0" applyNumberFormat="1" applyFont="1" applyBorder="1" applyAlignment="1"/>
    <xf numFmtId="164" fontId="7" fillId="0" borderId="23" xfId="0" applyNumberFormat="1" applyFont="1" applyBorder="1" applyAlignment="1">
      <alignment horizontal="right" vertical="center" wrapText="1"/>
    </xf>
    <xf numFmtId="164" fontId="7" fillId="0" borderId="25" xfId="0" applyNumberFormat="1" applyFont="1" applyBorder="1" applyAlignment="1"/>
    <xf numFmtId="164" fontId="7" fillId="0" borderId="2" xfId="0" applyNumberFormat="1" applyFont="1" applyBorder="1" applyAlignment="1">
      <alignment horizontal="right" vertical="center" wrapText="1"/>
    </xf>
    <xf numFmtId="164" fontId="7" fillId="0" borderId="14" xfId="0" applyNumberFormat="1" applyFont="1" applyBorder="1" applyAlignment="1"/>
    <xf numFmtId="164" fontId="7" fillId="0" borderId="13" xfId="0" applyNumberFormat="1" applyFont="1" applyBorder="1" applyAlignment="1"/>
    <xf numFmtId="164" fontId="7" fillId="0" borderId="23" xfId="0" applyNumberFormat="1" applyFont="1" applyBorder="1" applyAlignment="1"/>
    <xf numFmtId="0" fontId="3" fillId="0" borderId="62" xfId="0" applyFont="1" applyBorder="1" applyAlignment="1">
      <alignment horizontal="left" vertical="center" wrapText="1"/>
    </xf>
    <xf numFmtId="0" fontId="3" fillId="0" borderId="62" xfId="0" applyFont="1" applyBorder="1" applyAlignment="1">
      <alignment vertical="top"/>
    </xf>
    <xf numFmtId="0" fontId="12" fillId="3" borderId="63" xfId="0" applyFont="1" applyFill="1" applyBorder="1" applyAlignment="1">
      <alignment wrapText="1"/>
    </xf>
    <xf numFmtId="0" fontId="3" fillId="0" borderId="4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4" fontId="3" fillId="0" borderId="50" xfId="0" applyNumberFormat="1" applyFont="1" applyBorder="1" applyAlignment="1"/>
    <xf numFmtId="164" fontId="3" fillId="0" borderId="50" xfId="0" applyNumberFormat="1" applyFont="1" applyBorder="1" applyAlignment="1">
      <alignment horizontal="right" vertical="center" wrapText="1"/>
    </xf>
    <xf numFmtId="0" fontId="3" fillId="0" borderId="61" xfId="0" applyFont="1" applyBorder="1" applyAlignment="1">
      <alignment vertical="top"/>
    </xf>
    <xf numFmtId="0" fontId="7" fillId="0" borderId="24" xfId="0" applyFont="1" applyBorder="1" applyAlignment="1">
      <alignment wrapText="1"/>
    </xf>
    <xf numFmtId="164" fontId="3" fillId="0" borderId="25" xfId="0" applyNumberFormat="1" applyFont="1" applyBorder="1" applyAlignment="1"/>
    <xf numFmtId="0" fontId="12" fillId="0" borderId="24" xfId="0" applyFont="1" applyBorder="1" applyAlignment="1">
      <alignment wrapText="1"/>
    </xf>
    <xf numFmtId="0" fontId="3" fillId="0" borderId="68" xfId="0" applyFont="1" applyBorder="1" applyAlignment="1">
      <alignment vertical="top"/>
    </xf>
    <xf numFmtId="0" fontId="7" fillId="0" borderId="38" xfId="0" applyFont="1" applyBorder="1" applyAlignment="1">
      <alignment wrapText="1"/>
    </xf>
    <xf numFmtId="164" fontId="7" fillId="0" borderId="46" xfId="0" applyNumberFormat="1" applyFont="1" applyBorder="1" applyAlignment="1"/>
    <xf numFmtId="164" fontId="3" fillId="0" borderId="50" xfId="0" applyNumberFormat="1" applyFont="1" applyBorder="1" applyAlignment="1">
      <alignment horizontal="right" wrapText="1"/>
    </xf>
    <xf numFmtId="164" fontId="7" fillId="0" borderId="30" xfId="0" applyNumberFormat="1" applyFont="1" applyBorder="1" applyAlignment="1"/>
    <xf numFmtId="164" fontId="7" fillId="0" borderId="70" xfId="0" applyNumberFormat="1" applyFont="1" applyBorder="1" applyAlignment="1"/>
    <xf numFmtId="164" fontId="3" fillId="0" borderId="32" xfId="0" applyNumberFormat="1" applyFont="1" applyBorder="1" applyAlignment="1"/>
    <xf numFmtId="164" fontId="3" fillId="0" borderId="29" xfId="0" applyNumberFormat="1" applyFont="1" applyBorder="1" applyAlignment="1"/>
    <xf numFmtId="0" fontId="7" fillId="0" borderId="5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164" fontId="3" fillId="0" borderId="30" xfId="0" applyNumberFormat="1" applyFont="1" applyBorder="1" applyAlignment="1"/>
    <xf numFmtId="164" fontId="3" fillId="0" borderId="31" xfId="0" applyNumberFormat="1" applyFont="1" applyBorder="1" applyAlignment="1"/>
    <xf numFmtId="164" fontId="7" fillId="0" borderId="32" xfId="0" applyNumberFormat="1" applyFont="1" applyBorder="1" applyAlignment="1"/>
    <xf numFmtId="164" fontId="7" fillId="0" borderId="29" xfId="0" applyNumberFormat="1" applyFont="1" applyBorder="1" applyAlignment="1"/>
    <xf numFmtId="164" fontId="3" fillId="0" borderId="2" xfId="0" applyNumberFormat="1" applyFont="1" applyBorder="1" applyAlignment="1">
      <alignment horizontal="right" wrapText="1"/>
    </xf>
    <xf numFmtId="164" fontId="7" fillId="3" borderId="2" xfId="0" applyNumberFormat="1" applyFont="1" applyFill="1" applyBorder="1" applyAlignment="1"/>
    <xf numFmtId="164" fontId="3" fillId="0" borderId="51" xfId="0" applyNumberFormat="1" applyFont="1" applyBorder="1" applyAlignment="1"/>
    <xf numFmtId="164" fontId="3" fillId="0" borderId="55" xfId="0" applyNumberFormat="1" applyFont="1" applyBorder="1" applyAlignment="1"/>
    <xf numFmtId="0" fontId="7" fillId="0" borderId="71" xfId="0" applyFont="1" applyBorder="1" applyAlignment="1">
      <alignment wrapText="1"/>
    </xf>
    <xf numFmtId="0" fontId="3" fillId="0" borderId="32" xfId="0" applyFont="1" applyBorder="1" applyAlignment="1">
      <alignment vertical="top"/>
    </xf>
    <xf numFmtId="164" fontId="7" fillId="0" borderId="60" xfId="0" applyNumberFormat="1" applyFont="1" applyBorder="1" applyAlignment="1"/>
    <xf numFmtId="0" fontId="7" fillId="0" borderId="72" xfId="0" applyFont="1" applyBorder="1" applyAlignment="1">
      <alignment wrapText="1"/>
    </xf>
    <xf numFmtId="164" fontId="7" fillId="0" borderId="10" xfId="0" applyNumberFormat="1" applyFont="1" applyBorder="1" applyAlignment="1"/>
    <xf numFmtId="164" fontId="7" fillId="0" borderId="11" xfId="0" applyNumberFormat="1" applyFont="1" applyBorder="1" applyAlignment="1"/>
    <xf numFmtId="164" fontId="7" fillId="0" borderId="12" xfId="0" applyNumberFormat="1" applyFont="1" applyBorder="1" applyAlignment="1"/>
    <xf numFmtId="164" fontId="3" fillId="0" borderId="10" xfId="0" applyNumberFormat="1" applyFont="1" applyBorder="1" applyAlignment="1"/>
    <xf numFmtId="164" fontId="3" fillId="0" borderId="71" xfId="0" applyNumberFormat="1" applyFont="1" applyBorder="1" applyAlignment="1"/>
    <xf numFmtId="164" fontId="3" fillId="0" borderId="11" xfId="0" applyNumberFormat="1" applyFont="1" applyBorder="1" applyAlignment="1"/>
    <xf numFmtId="164" fontId="3" fillId="0" borderId="12" xfId="0" applyNumberFormat="1" applyFont="1" applyBorder="1" applyAlignment="1"/>
    <xf numFmtId="0" fontId="3" fillId="0" borderId="71" xfId="0" applyFont="1" applyBorder="1" applyAlignment="1">
      <alignment wrapText="1"/>
    </xf>
    <xf numFmtId="164" fontId="7" fillId="0" borderId="40" xfId="0" applyNumberFormat="1" applyFont="1" applyBorder="1" applyAlignment="1"/>
    <xf numFmtId="164" fontId="7" fillId="0" borderId="1" xfId="0" applyNumberFormat="1" applyFont="1" applyBorder="1" applyAlignment="1"/>
    <xf numFmtId="0" fontId="7" fillId="0" borderId="71" xfId="0" applyFont="1" applyBorder="1" applyAlignment="1"/>
    <xf numFmtId="166" fontId="7" fillId="0" borderId="23" xfId="0" applyNumberFormat="1" applyFont="1" applyBorder="1" applyAlignment="1"/>
    <xf numFmtId="166" fontId="7" fillId="0" borderId="2" xfId="0" applyNumberFormat="1" applyFont="1" applyBorder="1" applyAlignment="1">
      <alignment horizontal="right"/>
    </xf>
    <xf numFmtId="164" fontId="7" fillId="0" borderId="56" xfId="0" applyNumberFormat="1" applyFont="1" applyBorder="1" applyAlignment="1"/>
    <xf numFmtId="164" fontId="7" fillId="0" borderId="2" xfId="0" applyNumberFormat="1" applyFont="1" applyBorder="1" applyAlignment="1">
      <alignment horizontal="right"/>
    </xf>
    <xf numFmtId="0" fontId="7" fillId="0" borderId="19" xfId="0" applyFont="1" applyBorder="1" applyAlignment="1"/>
    <xf numFmtId="166" fontId="7" fillId="0" borderId="61" xfId="0" applyNumberFormat="1" applyFont="1" applyBorder="1" applyAlignment="1"/>
    <xf numFmtId="164" fontId="7" fillId="0" borderId="21" xfId="0" applyNumberFormat="1" applyFont="1" applyBorder="1" applyAlignment="1"/>
    <xf numFmtId="166" fontId="7" fillId="0" borderId="2" xfId="0" applyNumberFormat="1" applyFont="1" applyBorder="1" applyAlignment="1"/>
    <xf numFmtId="164" fontId="7" fillId="0" borderId="18" xfId="0" applyNumberFormat="1" applyFont="1" applyBorder="1" applyAlignment="1"/>
    <xf numFmtId="164" fontId="7" fillId="0" borderId="71" xfId="0" applyNumberFormat="1" applyFont="1" applyBorder="1" applyAlignment="1"/>
    <xf numFmtId="164" fontId="3" fillId="0" borderId="22" xfId="0" applyNumberFormat="1" applyFont="1" applyBorder="1" applyAlignment="1"/>
    <xf numFmtId="164" fontId="7" fillId="0" borderId="22" xfId="0" applyNumberFormat="1" applyFont="1" applyBorder="1" applyAlignment="1"/>
    <xf numFmtId="166" fontId="3" fillId="0" borderId="23" xfId="0" applyNumberFormat="1" applyFont="1" applyBorder="1" applyAlignment="1"/>
    <xf numFmtId="166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6" fontId="3" fillId="0" borderId="61" xfId="0" applyNumberFormat="1" applyFont="1" applyBorder="1" applyAlignment="1"/>
    <xf numFmtId="166" fontId="3" fillId="0" borderId="2" xfId="0" applyNumberFormat="1" applyFont="1" applyBorder="1" applyAlignment="1"/>
    <xf numFmtId="0" fontId="12" fillId="0" borderId="24" xfId="0" applyFont="1" applyBorder="1" applyAlignment="1"/>
    <xf numFmtId="166" fontId="3" fillId="0" borderId="14" xfId="0" applyNumberFormat="1" applyFont="1" applyBorder="1" applyAlignment="1"/>
    <xf numFmtId="166" fontId="3" fillId="0" borderId="54" xfId="0" applyNumberFormat="1" applyFont="1" applyBorder="1" applyAlignment="1"/>
    <xf numFmtId="166" fontId="3" fillId="0" borderId="50" xfId="0" applyNumberFormat="1" applyFont="1" applyBorder="1" applyAlignment="1"/>
    <xf numFmtId="2" fontId="3" fillId="0" borderId="14" xfId="0" applyNumberFormat="1" applyFont="1" applyBorder="1" applyAlignment="1"/>
    <xf numFmtId="165" fontId="3" fillId="0" borderId="23" xfId="0" applyNumberFormat="1" applyFont="1" applyBorder="1" applyAlignment="1"/>
    <xf numFmtId="166" fontId="3" fillId="0" borderId="25" xfId="0" applyNumberFormat="1" applyFont="1" applyBorder="1" applyAlignment="1"/>
    <xf numFmtId="164" fontId="3" fillId="0" borderId="25" xfId="0" applyNumberFormat="1" applyFont="1" applyBorder="1" applyAlignment="1">
      <alignment horizontal="right"/>
    </xf>
    <xf numFmtId="164" fontId="7" fillId="0" borderId="25" xfId="0" applyNumberFormat="1" applyFont="1" applyBorder="1" applyAlignment="1">
      <alignment horizontal="right"/>
    </xf>
    <xf numFmtId="0" fontId="7" fillId="0" borderId="62" xfId="0" applyFont="1" applyBorder="1" applyAlignment="1"/>
    <xf numFmtId="0" fontId="7" fillId="0" borderId="24" xfId="0" applyFont="1" applyBorder="1" applyAlignment="1"/>
    <xf numFmtId="0" fontId="7" fillId="0" borderId="71" xfId="0" applyFont="1" applyBorder="1" applyAlignment="1">
      <alignment horizontal="left" vertical="center" wrapText="1"/>
    </xf>
    <xf numFmtId="0" fontId="7" fillId="0" borderId="38" xfId="0" applyFont="1" applyBorder="1" applyAlignment="1"/>
    <xf numFmtId="164" fontId="7" fillId="0" borderId="31" xfId="0" applyNumberFormat="1" applyFont="1" applyBorder="1" applyAlignment="1"/>
    <xf numFmtId="0" fontId="7" fillId="0" borderId="72" xfId="0" applyFont="1" applyBorder="1" applyAlignment="1"/>
    <xf numFmtId="164" fontId="7" fillId="0" borderId="69" xfId="0" applyNumberFormat="1" applyFont="1" applyBorder="1" applyAlignment="1"/>
    <xf numFmtId="164" fontId="7" fillId="0" borderId="45" xfId="0" applyNumberFormat="1" applyFont="1" applyBorder="1" applyAlignment="1"/>
    <xf numFmtId="0" fontId="3" fillId="0" borderId="36" xfId="0" applyFont="1" applyBorder="1" applyAlignment="1">
      <alignment vertical="top"/>
    </xf>
    <xf numFmtId="164" fontId="7" fillId="3" borderId="74" xfId="0" applyNumberFormat="1" applyFont="1" applyFill="1" applyBorder="1" applyAlignment="1"/>
    <xf numFmtId="164" fontId="13" fillId="0" borderId="2" xfId="0" applyNumberFormat="1" applyFont="1" applyBorder="1" applyAlignment="1"/>
    <xf numFmtId="0" fontId="7" fillId="0" borderId="52" xfId="0" applyFont="1" applyBorder="1" applyAlignment="1">
      <alignment wrapText="1"/>
    </xf>
    <xf numFmtId="164" fontId="7" fillId="0" borderId="73" xfId="0" applyNumberFormat="1" applyFont="1" applyBorder="1" applyAlignment="1"/>
    <xf numFmtId="0" fontId="11" fillId="0" borderId="33" xfId="0" applyFont="1" applyBorder="1" applyAlignment="1">
      <alignment horizontal="left" vertical="center" wrapText="1"/>
    </xf>
    <xf numFmtId="164" fontId="7" fillId="0" borderId="65" xfId="0" applyNumberFormat="1" applyFont="1" applyBorder="1" applyAlignment="1"/>
    <xf numFmtId="164" fontId="7" fillId="0" borderId="47" xfId="0" applyNumberFormat="1" applyFont="1" applyBorder="1" applyAlignment="1"/>
    <xf numFmtId="164" fontId="7" fillId="0" borderId="64" xfId="0" applyNumberFormat="1" applyFont="1" applyBorder="1" applyAlignment="1"/>
    <xf numFmtId="164" fontId="7" fillId="0" borderId="49" xfId="0" applyNumberFormat="1" applyFont="1" applyBorder="1" applyAlignment="1"/>
    <xf numFmtId="0" fontId="7" fillId="0" borderId="19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7" fillId="3" borderId="75" xfId="0" applyFont="1" applyFill="1" applyBorder="1" applyAlignment="1"/>
    <xf numFmtId="164" fontId="7" fillId="0" borderId="30" xfId="0" applyNumberFormat="1" applyFont="1" applyBorder="1" applyAlignment="1">
      <alignment horizontal="right"/>
    </xf>
    <xf numFmtId="0" fontId="12" fillId="0" borderId="24" xfId="0" applyFont="1" applyBorder="1" applyAlignment="1">
      <alignment vertical="top" wrapText="1"/>
    </xf>
    <xf numFmtId="164" fontId="12" fillId="0" borderId="14" xfId="0" applyNumberFormat="1" applyFont="1" applyBorder="1" applyAlignment="1"/>
    <xf numFmtId="0" fontId="3" fillId="0" borderId="71" xfId="0" applyFont="1" applyBorder="1" applyAlignment="1">
      <alignment vertical="top"/>
    </xf>
    <xf numFmtId="0" fontId="3" fillId="0" borderId="35" xfId="0" applyFont="1" applyBorder="1" applyAlignment="1">
      <alignment vertical="top"/>
    </xf>
    <xf numFmtId="164" fontId="12" fillId="0" borderId="70" xfId="0" applyNumberFormat="1" applyFont="1" applyBorder="1" applyAlignment="1"/>
    <xf numFmtId="164" fontId="3" fillId="0" borderId="70" xfId="0" applyNumberFormat="1" applyFont="1" applyBorder="1" applyAlignment="1"/>
    <xf numFmtId="0" fontId="7" fillId="0" borderId="24" xfId="0" applyFont="1" applyBorder="1" applyAlignment="1">
      <alignment vertical="top" wrapText="1"/>
    </xf>
    <xf numFmtId="164" fontId="12" fillId="0" borderId="10" xfId="0" applyNumberFormat="1" applyFont="1" applyBorder="1" applyAlignment="1"/>
    <xf numFmtId="164" fontId="12" fillId="0" borderId="11" xfId="0" applyNumberFormat="1" applyFont="1" applyBorder="1" applyAlignment="1"/>
    <xf numFmtId="0" fontId="11" fillId="0" borderId="37" xfId="0" applyFont="1" applyBorder="1" applyAlignment="1">
      <alignment wrapText="1"/>
    </xf>
    <xf numFmtId="164" fontId="7" fillId="0" borderId="67" xfId="0" applyNumberFormat="1" applyFont="1" applyBorder="1" applyAlignment="1"/>
    <xf numFmtId="166" fontId="7" fillId="0" borderId="45" xfId="0" applyNumberFormat="1" applyFont="1" applyBorder="1" applyAlignment="1"/>
    <xf numFmtId="166" fontId="7" fillId="0" borderId="65" xfId="0" applyNumberFormat="1" applyFont="1" applyBorder="1" applyAlignment="1"/>
    <xf numFmtId="164" fontId="7" fillId="0" borderId="66" xfId="0" applyNumberFormat="1" applyFont="1" applyBorder="1" applyAlignment="1"/>
    <xf numFmtId="0" fontId="3" fillId="0" borderId="57" xfId="0" applyFont="1" applyBorder="1" applyAlignment="1">
      <alignment vertical="top"/>
    </xf>
    <xf numFmtId="166" fontId="7" fillId="0" borderId="17" xfId="0" applyNumberFormat="1" applyFont="1" applyBorder="1" applyAlignment="1"/>
    <xf numFmtId="166" fontId="7" fillId="0" borderId="21" xfId="0" applyNumberFormat="1" applyFont="1" applyBorder="1" applyAlignment="1"/>
    <xf numFmtId="164" fontId="3" fillId="0" borderId="7" xfId="0" applyNumberFormat="1" applyFont="1" applyBorder="1" applyAlignment="1"/>
    <xf numFmtId="164" fontId="3" fillId="0" borderId="21" xfId="0" applyNumberFormat="1" applyFont="1" applyBorder="1" applyAlignment="1"/>
    <xf numFmtId="164" fontId="3" fillId="0" borderId="57" xfId="0" applyNumberFormat="1" applyFont="1" applyBorder="1" applyAlignment="1"/>
    <xf numFmtId="164" fontId="7" fillId="3" borderId="76" xfId="0" applyNumberFormat="1" applyFont="1" applyFill="1" applyBorder="1" applyAlignment="1"/>
    <xf numFmtId="0" fontId="0" fillId="0" borderId="0" xfId="0" applyFont="1" applyAlignment="1"/>
    <xf numFmtId="0" fontId="3" fillId="0" borderId="0" xfId="0" applyFont="1" applyBorder="1" applyAlignment="1"/>
    <xf numFmtId="0" fontId="3" fillId="0" borderId="36" xfId="0" applyFont="1" applyBorder="1" applyAlignment="1"/>
    <xf numFmtId="0" fontId="3" fillId="0" borderId="29" xfId="0" applyFont="1" applyBorder="1" applyAlignment="1">
      <alignment horizontal="center"/>
    </xf>
    <xf numFmtId="0" fontId="14" fillId="0" borderId="79" xfId="0" applyFont="1" applyBorder="1" applyAlignment="1">
      <alignment wrapText="1"/>
    </xf>
    <xf numFmtId="164" fontId="14" fillId="0" borderId="79" xfId="0" applyNumberFormat="1" applyFont="1" applyBorder="1" applyAlignment="1"/>
    <xf numFmtId="0" fontId="1" fillId="0" borderId="82" xfId="0" applyFont="1" applyBorder="1" applyAlignment="1">
      <alignment vertical="top" wrapText="1"/>
    </xf>
    <xf numFmtId="0" fontId="14" fillId="0" borderId="82" xfId="0" applyFont="1" applyBorder="1" applyAlignment="1">
      <alignment wrapText="1"/>
    </xf>
    <xf numFmtId="164" fontId="14" fillId="0" borderId="82" xfId="0" applyNumberFormat="1" applyFont="1" applyBorder="1" applyAlignment="1"/>
    <xf numFmtId="164" fontId="3" fillId="0" borderId="82" xfId="0" applyNumberFormat="1" applyFont="1" applyBorder="1" applyAlignment="1"/>
    <xf numFmtId="0" fontId="3" fillId="0" borderId="82" xfId="0" applyFont="1" applyBorder="1" applyAlignment="1"/>
    <xf numFmtId="0" fontId="14" fillId="0" borderId="82" xfId="0" applyFont="1" applyBorder="1" applyAlignment="1">
      <alignment vertical="top" wrapText="1"/>
    </xf>
    <xf numFmtId="0" fontId="3" fillId="0" borderId="83" xfId="0" applyFont="1" applyBorder="1" applyAlignment="1"/>
    <xf numFmtId="0" fontId="7" fillId="0" borderId="84" xfId="0" applyFont="1" applyBorder="1" applyAlignment="1"/>
    <xf numFmtId="0" fontId="7" fillId="0" borderId="85" xfId="0" applyFont="1" applyBorder="1" applyAlignment="1"/>
    <xf numFmtId="164" fontId="7" fillId="0" borderId="85" xfId="0" applyNumberFormat="1" applyFont="1" applyBorder="1" applyAlignment="1"/>
    <xf numFmtId="0" fontId="3" fillId="0" borderId="81" xfId="0" applyFont="1" applyBorder="1" applyAlignment="1"/>
    <xf numFmtId="0" fontId="3" fillId="0" borderId="45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86" xfId="0" applyFont="1" applyBorder="1" applyAlignment="1"/>
    <xf numFmtId="0" fontId="3" fillId="0" borderId="88" xfId="0" applyFont="1" applyBorder="1" applyAlignment="1"/>
    <xf numFmtId="164" fontId="3" fillId="0" borderId="89" xfId="0" applyNumberFormat="1" applyFont="1" applyBorder="1" applyAlignment="1"/>
    <xf numFmtId="164" fontId="3" fillId="0" borderId="90" xfId="0" applyNumberFormat="1" applyFont="1" applyBorder="1" applyAlignment="1"/>
    <xf numFmtId="0" fontId="3" fillId="0" borderId="91" xfId="0" applyFont="1" applyBorder="1" applyAlignment="1"/>
    <xf numFmtId="0" fontId="3" fillId="0" borderId="92" xfId="0" applyFont="1" applyBorder="1" applyAlignment="1"/>
    <xf numFmtId="2" fontId="3" fillId="0" borderId="92" xfId="0" applyNumberFormat="1" applyFont="1" applyBorder="1" applyAlignment="1"/>
    <xf numFmtId="164" fontId="3" fillId="0" borderId="93" xfId="0" applyNumberFormat="1" applyFont="1" applyBorder="1" applyAlignment="1"/>
    <xf numFmtId="0" fontId="3" fillId="0" borderId="94" xfId="0" applyFont="1" applyBorder="1" applyAlignment="1"/>
    <xf numFmtId="0" fontId="14" fillId="0" borderId="95" xfId="0" applyFont="1" applyBorder="1" applyAlignment="1"/>
    <xf numFmtId="0" fontId="14" fillId="0" borderId="96" xfId="0" applyFont="1" applyBorder="1" applyAlignment="1"/>
    <xf numFmtId="164" fontId="3" fillId="0" borderId="96" xfId="0" applyNumberFormat="1" applyFont="1" applyBorder="1" applyAlignment="1"/>
    <xf numFmtId="164" fontId="3" fillId="0" borderId="97" xfId="0" applyNumberFormat="1" applyFont="1" applyBorder="1" applyAlignment="1"/>
    <xf numFmtId="0" fontId="14" fillId="0" borderId="98" xfId="0" applyFont="1" applyBorder="1" applyAlignment="1"/>
    <xf numFmtId="0" fontId="14" fillId="0" borderId="92" xfId="0" applyFont="1" applyBorder="1" applyAlignment="1"/>
    <xf numFmtId="164" fontId="3" fillId="0" borderId="92" xfId="0" applyNumberFormat="1" applyFont="1" applyBorder="1" applyAlignment="1"/>
    <xf numFmtId="164" fontId="3" fillId="0" borderId="100" xfId="0" applyNumberFormat="1" applyFont="1" applyBorder="1" applyAlignment="1"/>
    <xf numFmtId="2" fontId="3" fillId="0" borderId="90" xfId="0" applyNumberFormat="1" applyFont="1" applyBorder="1" applyAlignment="1"/>
    <xf numFmtId="164" fontId="3" fillId="0" borderId="102" xfId="0" applyNumberFormat="1" applyFont="1" applyBorder="1" applyAlignment="1">
      <alignment horizontal="right"/>
    </xf>
    <xf numFmtId="2" fontId="3" fillId="0" borderId="93" xfId="0" applyNumberFormat="1" applyFont="1" applyBorder="1" applyAlignment="1">
      <alignment horizontal="center"/>
    </xf>
    <xf numFmtId="0" fontId="3" fillId="0" borderId="103" xfId="0" applyFont="1" applyBorder="1" applyAlignment="1"/>
    <xf numFmtId="164" fontId="3" fillId="0" borderId="105" xfId="0" applyNumberFormat="1" applyFont="1" applyBorder="1" applyAlignment="1"/>
    <xf numFmtId="0" fontId="1" fillId="0" borderId="106" xfId="0" applyFont="1" applyBorder="1" applyAlignment="1">
      <alignment vertical="top" wrapText="1"/>
    </xf>
    <xf numFmtId="164" fontId="3" fillId="0" borderId="107" xfId="0" applyNumberFormat="1" applyFont="1" applyBorder="1" applyAlignment="1"/>
    <xf numFmtId="0" fontId="1" fillId="0" borderId="91" xfId="0" applyFont="1" applyBorder="1" applyAlignment="1">
      <alignment vertical="top" wrapText="1"/>
    </xf>
    <xf numFmtId="0" fontId="14" fillId="0" borderId="92" xfId="0" applyFont="1" applyBorder="1" applyAlignment="1">
      <alignment wrapText="1"/>
    </xf>
    <xf numFmtId="164" fontId="14" fillId="0" borderId="92" xfId="0" applyNumberFormat="1" applyFont="1" applyBorder="1" applyAlignment="1"/>
    <xf numFmtId="164" fontId="14" fillId="0" borderId="80" xfId="0" applyNumberFormat="1" applyFont="1" applyBorder="1" applyAlignment="1"/>
    <xf numFmtId="0" fontId="0" fillId="0" borderId="0" xfId="0" applyFont="1" applyAlignment="1"/>
    <xf numFmtId="166" fontId="3" fillId="4" borderId="2" xfId="0" applyNumberFormat="1" applyFont="1" applyFill="1" applyBorder="1" applyAlignment="1"/>
    <xf numFmtId="0" fontId="14" fillId="0" borderId="71" xfId="0" applyFont="1" applyBorder="1" applyAlignment="1">
      <alignment wrapText="1"/>
    </xf>
    <xf numFmtId="0" fontId="14" fillId="0" borderId="71" xfId="0" applyFont="1" applyBorder="1" applyAlignment="1"/>
    <xf numFmtId="164" fontId="7" fillId="0" borderId="109" xfId="0" applyNumberFormat="1" applyFont="1" applyBorder="1" applyAlignment="1"/>
    <xf numFmtId="0" fontId="11" fillId="0" borderId="33" xfId="0" applyFont="1" applyBorder="1" applyAlignment="1">
      <alignment wrapText="1"/>
    </xf>
    <xf numFmtId="0" fontId="7" fillId="0" borderId="110" xfId="0" applyFont="1" applyBorder="1" applyAlignment="1"/>
    <xf numFmtId="0" fontId="12" fillId="0" borderId="111" xfId="0" applyFont="1" applyBorder="1" applyAlignment="1"/>
    <xf numFmtId="0" fontId="12" fillId="0" borderId="112" xfId="0" applyFont="1" applyBorder="1" applyAlignment="1"/>
    <xf numFmtId="0" fontId="7" fillId="0" borderId="113" xfId="0" applyFont="1" applyBorder="1" applyAlignment="1">
      <alignment wrapText="1"/>
    </xf>
    <xf numFmtId="0" fontId="7" fillId="0" borderId="114" xfId="0" applyFont="1" applyBorder="1" applyAlignment="1">
      <alignment wrapText="1"/>
    </xf>
    <xf numFmtId="0" fontId="7" fillId="0" borderId="115" xfId="0" applyFont="1" applyBorder="1" applyAlignment="1">
      <alignment wrapText="1"/>
    </xf>
    <xf numFmtId="0" fontId="7" fillId="0" borderId="112" xfId="0" applyFont="1" applyBorder="1" applyAlignment="1">
      <alignment wrapText="1"/>
    </xf>
    <xf numFmtId="0" fontId="7" fillId="0" borderId="112" xfId="0" applyFont="1" applyBorder="1" applyAlignment="1"/>
    <xf numFmtId="0" fontId="7" fillId="3" borderId="112" xfId="0" applyFont="1" applyFill="1" applyBorder="1" applyAlignment="1"/>
    <xf numFmtId="0" fontId="7" fillId="0" borderId="113" xfId="0" applyFont="1" applyBorder="1" applyAlignment="1"/>
    <xf numFmtId="0" fontId="7" fillId="0" borderId="116" xfId="0" applyFont="1" applyBorder="1" applyAlignment="1"/>
    <xf numFmtId="164" fontId="3" fillId="0" borderId="65" xfId="0" applyNumberFormat="1" applyFont="1" applyBorder="1" applyAlignment="1"/>
    <xf numFmtId="164" fontId="3" fillId="0" borderId="74" xfId="0" applyNumberFormat="1" applyFont="1" applyBorder="1" applyAlignment="1"/>
    <xf numFmtId="164" fontId="7" fillId="0" borderId="79" xfId="0" applyNumberFormat="1" applyFont="1" applyBorder="1" applyAlignment="1"/>
    <xf numFmtId="164" fontId="7" fillId="0" borderId="62" xfId="0" applyNumberFormat="1" applyFont="1" applyBorder="1" applyAlignment="1"/>
    <xf numFmtId="164" fontId="3" fillId="0" borderId="62" xfId="0" applyNumberFormat="1" applyFont="1" applyBorder="1" applyAlignment="1"/>
    <xf numFmtId="164" fontId="3" fillId="0" borderId="26" xfId="0" applyNumberFormat="1" applyFont="1" applyBorder="1" applyAlignment="1"/>
    <xf numFmtId="164" fontId="7" fillId="0" borderId="26" xfId="0" applyNumberFormat="1" applyFont="1" applyBorder="1" applyAlignment="1"/>
    <xf numFmtId="164" fontId="7" fillId="0" borderId="75" xfId="0" applyNumberFormat="1" applyFont="1" applyBorder="1" applyAlignment="1"/>
    <xf numFmtId="164" fontId="7" fillId="0" borderId="42" xfId="0" applyNumberFormat="1" applyFont="1" applyBorder="1" applyAlignment="1"/>
    <xf numFmtId="164" fontId="7" fillId="0" borderId="117" xfId="0" applyNumberFormat="1" applyFont="1" applyBorder="1" applyAlignment="1"/>
    <xf numFmtId="164" fontId="7" fillId="0" borderId="78" xfId="0" applyNumberFormat="1" applyFont="1" applyBorder="1" applyAlignment="1"/>
    <xf numFmtId="164" fontId="7" fillId="0" borderId="118" xfId="0" applyNumberFormat="1" applyFont="1" applyBorder="1" applyAlignment="1"/>
    <xf numFmtId="164" fontId="7" fillId="0" borderId="119" xfId="0" applyNumberFormat="1" applyFont="1" applyBorder="1" applyAlignment="1"/>
    <xf numFmtId="164" fontId="7" fillId="0" borderId="120" xfId="0" applyNumberFormat="1" applyFont="1" applyBorder="1" applyAlignment="1"/>
    <xf numFmtId="164" fontId="3" fillId="0" borderId="121" xfId="0" applyNumberFormat="1" applyFont="1" applyBorder="1" applyAlignment="1"/>
    <xf numFmtId="164" fontId="3" fillId="0" borderId="122" xfId="0" applyNumberFormat="1" applyFont="1" applyBorder="1" applyAlignment="1"/>
    <xf numFmtId="164" fontId="7" fillId="0" borderId="74" xfId="0" applyNumberFormat="1" applyFont="1" applyBorder="1" applyAlignment="1"/>
    <xf numFmtId="164" fontId="7" fillId="0" borderId="123" xfId="0" applyNumberFormat="1" applyFont="1" applyBorder="1" applyAlignment="1"/>
    <xf numFmtId="164" fontId="7" fillId="0" borderId="124" xfId="0" applyNumberFormat="1" applyFont="1" applyBorder="1" applyAlignment="1"/>
    <xf numFmtId="164" fontId="3" fillId="0" borderId="125" xfId="0" applyNumberFormat="1" applyFont="1" applyBorder="1" applyAlignment="1"/>
    <xf numFmtId="164" fontId="7" fillId="0" borderId="125" xfId="0" applyNumberFormat="1" applyFont="1" applyBorder="1" applyAlignment="1"/>
    <xf numFmtId="164" fontId="7" fillId="0" borderId="122" xfId="0" applyNumberFormat="1" applyFont="1" applyBorder="1" applyAlignment="1"/>
    <xf numFmtId="164" fontId="7" fillId="0" borderId="126" xfId="0" applyNumberFormat="1" applyFont="1" applyBorder="1" applyAlignment="1"/>
    <xf numFmtId="164" fontId="7" fillId="0" borderId="76" xfId="0" applyNumberFormat="1" applyFont="1" applyBorder="1" applyAlignment="1"/>
    <xf numFmtId="164" fontId="3" fillId="0" borderId="127" xfId="0" applyNumberFormat="1" applyFont="1" applyBorder="1" applyAlignment="1"/>
    <xf numFmtId="164" fontId="7" fillId="0" borderId="128" xfId="0" applyNumberFormat="1" applyFont="1" applyBorder="1" applyAlignment="1"/>
    <xf numFmtId="164" fontId="7" fillId="0" borderId="129" xfId="0" applyNumberFormat="1" applyFont="1" applyBorder="1" applyAlignment="1"/>
    <xf numFmtId="164" fontId="3" fillId="0" borderId="109" xfId="0" applyNumberFormat="1" applyFont="1" applyBorder="1" applyAlignment="1"/>
    <xf numFmtId="164" fontId="7" fillId="0" borderId="77" xfId="0" applyNumberFormat="1" applyFont="1" applyBorder="1" applyAlignment="1"/>
    <xf numFmtId="164" fontId="7" fillId="0" borderId="104" xfId="0" applyNumberFormat="1" applyFont="1" applyBorder="1" applyAlignment="1"/>
    <xf numFmtId="164" fontId="7" fillId="0" borderId="131" xfId="0" applyNumberFormat="1" applyFont="1" applyBorder="1" applyAlignment="1"/>
    <xf numFmtId="164" fontId="3" fillId="0" borderId="132" xfId="0" applyNumberFormat="1" applyFont="1" applyBorder="1" applyAlignment="1"/>
    <xf numFmtId="0" fontId="3" fillId="0" borderId="133" xfId="0" applyFont="1" applyBorder="1" applyAlignment="1">
      <alignment vertical="top"/>
    </xf>
    <xf numFmtId="164" fontId="7" fillId="0" borderId="135" xfId="0" applyNumberFormat="1" applyFont="1" applyBorder="1" applyAlignment="1"/>
    <xf numFmtId="164" fontId="7" fillId="0" borderId="83" xfId="0" applyNumberFormat="1" applyFont="1" applyBorder="1" applyAlignment="1"/>
    <xf numFmtId="164" fontId="3" fillId="0" borderId="137" xfId="0" applyNumberFormat="1" applyFont="1" applyBorder="1" applyAlignment="1"/>
    <xf numFmtId="164" fontId="3" fillId="0" borderId="83" xfId="0" applyNumberFormat="1" applyFont="1" applyBorder="1" applyAlignment="1"/>
    <xf numFmtId="164" fontId="3" fillId="0" borderId="85" xfId="0" applyNumberFormat="1" applyFont="1" applyBorder="1" applyAlignment="1"/>
    <xf numFmtId="164" fontId="3" fillId="0" borderId="119" xfId="0" applyNumberFormat="1" applyFont="1" applyBorder="1" applyAlignment="1"/>
    <xf numFmtId="164" fontId="3" fillId="0" borderId="126" xfId="0" applyNumberFormat="1" applyFont="1" applyBorder="1" applyAlignment="1"/>
    <xf numFmtId="164" fontId="7" fillId="0" borderId="138" xfId="0" applyNumberFormat="1" applyFont="1" applyBorder="1" applyAlignment="1"/>
    <xf numFmtId="164" fontId="7" fillId="0" borderId="139" xfId="0" applyNumberFormat="1" applyFont="1" applyBorder="1" applyAlignment="1"/>
    <xf numFmtId="164" fontId="7" fillId="0" borderId="130" xfId="0" applyNumberFormat="1" applyFont="1" applyBorder="1" applyAlignment="1"/>
    <xf numFmtId="0" fontId="3" fillId="0" borderId="140" xfId="0" applyFont="1" applyBorder="1" applyAlignment="1"/>
    <xf numFmtId="0" fontId="14" fillId="0" borderId="142" xfId="0" applyFont="1" applyBorder="1" applyAlignment="1">
      <alignment wrapText="1"/>
    </xf>
    <xf numFmtId="164" fontId="14" fillId="0" borderId="142" xfId="0" applyNumberFormat="1" applyFont="1" applyBorder="1" applyAlignment="1"/>
    <xf numFmtId="164" fontId="3" fillId="0" borderId="143" xfId="0" applyNumberFormat="1" applyFont="1" applyBorder="1" applyAlignment="1"/>
    <xf numFmtId="164" fontId="15" fillId="0" borderId="136" xfId="0" applyNumberFormat="1" applyFont="1" applyBorder="1" applyAlignment="1"/>
    <xf numFmtId="164" fontId="15" fillId="0" borderId="137" xfId="0" applyNumberFormat="1" applyFont="1" applyBorder="1" applyAlignment="1"/>
    <xf numFmtId="164" fontId="3" fillId="0" borderId="145" xfId="0" applyNumberFormat="1" applyFont="1" applyBorder="1" applyAlignment="1"/>
    <xf numFmtId="0" fontId="14" fillId="0" borderId="146" xfId="0" applyFont="1" applyBorder="1" applyAlignment="1">
      <alignment vertical="top" wrapText="1"/>
    </xf>
    <xf numFmtId="0" fontId="15" fillId="0" borderId="147" xfId="0" applyFont="1" applyBorder="1" applyAlignment="1">
      <alignment wrapText="1"/>
    </xf>
    <xf numFmtId="164" fontId="15" fillId="0" borderId="147" xfId="0" applyNumberFormat="1" applyFont="1" applyBorder="1" applyAlignment="1"/>
    <xf numFmtId="164" fontId="3" fillId="0" borderId="148" xfId="0" applyNumberFormat="1" applyFont="1" applyBorder="1" applyAlignment="1"/>
    <xf numFmtId="164" fontId="3" fillId="0" borderId="80" xfId="0" applyNumberFormat="1" applyFont="1" applyBorder="1" applyAlignment="1"/>
    <xf numFmtId="0" fontId="14" fillId="5" borderId="146" xfId="0" applyFont="1" applyFill="1" applyBorder="1" applyAlignment="1">
      <alignment vertical="top" wrapText="1"/>
    </xf>
    <xf numFmtId="164" fontId="14" fillId="0" borderId="147" xfId="0" applyNumberFormat="1" applyFont="1" applyBorder="1" applyAlignment="1"/>
    <xf numFmtId="164" fontId="15" fillId="0" borderId="148" xfId="0" applyNumberFormat="1" applyFont="1" applyBorder="1" applyAlignment="1"/>
    <xf numFmtId="0" fontId="14" fillId="0" borderId="87" xfId="0" applyFont="1" applyBorder="1" applyAlignment="1"/>
    <xf numFmtId="0" fontId="14" fillId="0" borderId="141" xfId="0" applyFont="1" applyBorder="1" applyAlignment="1">
      <alignment vertical="top" wrapText="1"/>
    </xf>
    <xf numFmtId="0" fontId="3" fillId="0" borderId="150" xfId="0" applyFont="1" applyBorder="1" applyAlignment="1"/>
    <xf numFmtId="0" fontId="3" fillId="0" borderId="149" xfId="0" applyFont="1" applyBorder="1" applyAlignment="1">
      <alignment horizontal="right"/>
    </xf>
    <xf numFmtId="0" fontId="14" fillId="0" borderId="150" xfId="0" applyFont="1" applyBorder="1" applyAlignment="1">
      <alignment vertical="top" wrapText="1"/>
    </xf>
    <xf numFmtId="0" fontId="14" fillId="0" borderId="151" xfId="0" applyFont="1" applyBorder="1" applyAlignment="1">
      <alignment horizontal="left" vertical="center" wrapText="1"/>
    </xf>
    <xf numFmtId="0" fontId="12" fillId="4" borderId="24" xfId="0" applyFont="1" applyFill="1" applyBorder="1" applyAlignment="1">
      <alignment vertical="top" wrapText="1"/>
    </xf>
    <xf numFmtId="164" fontId="7" fillId="0" borderId="146" xfId="0" applyNumberFormat="1" applyFont="1" applyBorder="1" applyAlignment="1"/>
    <xf numFmtId="164" fontId="7" fillId="0" borderId="147" xfId="0" applyNumberFormat="1" applyFont="1" applyBorder="1" applyAlignment="1"/>
    <xf numFmtId="164" fontId="7" fillId="0" borderId="148" xfId="0" applyNumberFormat="1" applyFont="1" applyBorder="1" applyAlignment="1"/>
    <xf numFmtId="0" fontId="3" fillId="0" borderId="71" xfId="0" applyFont="1" applyBorder="1" applyAlignment="1"/>
    <xf numFmtId="0" fontId="7" fillId="0" borderId="75" xfId="0" applyFont="1" applyBorder="1" applyAlignment="1"/>
    <xf numFmtId="0" fontId="7" fillId="0" borderId="75" xfId="0" applyFont="1" applyBorder="1" applyAlignment="1">
      <alignment wrapText="1"/>
    </xf>
    <xf numFmtId="0" fontId="7" fillId="0" borderId="28" xfId="0" applyFont="1" applyBorder="1" applyAlignment="1"/>
    <xf numFmtId="0" fontId="0" fillId="0" borderId="79" xfId="0" applyFont="1" applyBorder="1" applyAlignment="1"/>
    <xf numFmtId="0" fontId="0" fillId="0" borderId="81" xfId="0" applyFont="1" applyBorder="1" applyAlignment="1"/>
    <xf numFmtId="0" fontId="3" fillId="0" borderId="71" xfId="0" applyFont="1" applyBorder="1" applyAlignment="1">
      <alignment horizontal="left" vertical="center" wrapText="1"/>
    </xf>
    <xf numFmtId="0" fontId="3" fillId="0" borderId="110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 wrapText="1"/>
    </xf>
    <xf numFmtId="0" fontId="3" fillId="0" borderId="114" xfId="0" applyFont="1" applyBorder="1" applyAlignment="1">
      <alignment vertical="top"/>
    </xf>
    <xf numFmtId="0" fontId="3" fillId="0" borderId="114" xfId="0" applyFont="1" applyBorder="1" applyAlignment="1"/>
    <xf numFmtId="0" fontId="3" fillId="0" borderId="153" xfId="0" applyFont="1" applyBorder="1" applyAlignment="1">
      <alignment vertical="top"/>
    </xf>
    <xf numFmtId="0" fontId="3" fillId="0" borderId="108" xfId="0" applyFont="1" applyBorder="1" applyAlignment="1"/>
    <xf numFmtId="164" fontId="7" fillId="0" borderId="84" xfId="0" applyNumberFormat="1" applyFont="1" applyBorder="1" applyAlignment="1"/>
    <xf numFmtId="164" fontId="7" fillId="0" borderId="152" xfId="0" applyNumberFormat="1" applyFont="1" applyBorder="1" applyAlignment="1"/>
    <xf numFmtId="164" fontId="7" fillId="0" borderId="76" xfId="0" applyNumberFormat="1" applyFont="1" applyBorder="1" applyAlignment="1">
      <alignment horizontal="right"/>
    </xf>
    <xf numFmtId="166" fontId="7" fillId="0" borderId="146" xfId="0" applyNumberFormat="1" applyFont="1" applyBorder="1" applyAlignment="1"/>
    <xf numFmtId="166" fontId="7" fillId="0" borderId="147" xfId="0" applyNumberFormat="1" applyFont="1" applyBorder="1" applyAlignment="1"/>
    <xf numFmtId="0" fontId="7" fillId="0" borderId="5" xfId="0" applyFont="1" applyBorder="1" applyAlignment="1"/>
    <xf numFmtId="0" fontId="14" fillId="0" borderId="155" xfId="0" applyFont="1" applyBorder="1" applyAlignment="1">
      <alignment wrapText="1"/>
    </xf>
    <xf numFmtId="0" fontId="14" fillId="0" borderId="154" xfId="0" applyFont="1" applyBorder="1" applyAlignment="1">
      <alignment wrapText="1"/>
    </xf>
    <xf numFmtId="0" fontId="14" fillId="0" borderId="156" xfId="0" applyFont="1" applyBorder="1" applyAlignment="1">
      <alignment wrapText="1"/>
    </xf>
    <xf numFmtId="0" fontId="14" fillId="0" borderId="102" xfId="0" applyFont="1" applyBorder="1" applyAlignment="1">
      <alignment wrapText="1"/>
    </xf>
    <xf numFmtId="0" fontId="14" fillId="0" borderId="157" xfId="0" applyFont="1" applyBorder="1" applyAlignment="1">
      <alignment vertical="top" wrapText="1"/>
    </xf>
    <xf numFmtId="0" fontId="1" fillId="0" borderId="114" xfId="0" applyFont="1" applyBorder="1" applyAlignment="1">
      <alignment vertical="top" wrapText="1"/>
    </xf>
    <xf numFmtId="0" fontId="1" fillId="0" borderId="153" xfId="0" applyFont="1" applyBorder="1" applyAlignment="1">
      <alignment vertical="top" wrapText="1"/>
    </xf>
    <xf numFmtId="0" fontId="14" fillId="0" borderId="114" xfId="0" applyFont="1" applyBorder="1" applyAlignment="1">
      <alignment vertical="top" wrapText="1"/>
    </xf>
    <xf numFmtId="0" fontId="14" fillId="0" borderId="158" xfId="0" applyFont="1" applyBorder="1" applyAlignment="1">
      <alignment vertical="top" wrapText="1"/>
    </xf>
    <xf numFmtId="0" fontId="15" fillId="0" borderId="155" xfId="0" applyFont="1" applyBorder="1" applyAlignment="1">
      <alignment wrapText="1"/>
    </xf>
    <xf numFmtId="164" fontId="15" fillId="0" borderId="142" xfId="0" applyNumberFormat="1" applyFont="1" applyBorder="1" applyAlignment="1"/>
    <xf numFmtId="0" fontId="14" fillId="0" borderId="108" xfId="0" applyFont="1" applyBorder="1" applyAlignment="1">
      <alignment vertical="top" wrapText="1"/>
    </xf>
    <xf numFmtId="0" fontId="15" fillId="0" borderId="84" xfId="0" applyFont="1" applyBorder="1" applyAlignment="1">
      <alignment wrapText="1"/>
    </xf>
    <xf numFmtId="0" fontId="3" fillId="0" borderId="159" xfId="0" applyFont="1" applyBorder="1" applyAlignment="1"/>
    <xf numFmtId="0" fontId="3" fillId="0" borderId="80" xfId="0" applyFont="1" applyBorder="1" applyAlignment="1"/>
    <xf numFmtId="166" fontId="7" fillId="0" borderId="43" xfId="0" applyNumberFormat="1" applyFont="1" applyBorder="1" applyAlignment="1"/>
    <xf numFmtId="166" fontId="7" fillId="0" borderId="46" xfId="0" applyNumberFormat="1" applyFont="1" applyBorder="1" applyAlignment="1"/>
    <xf numFmtId="166" fontId="7" fillId="0" borderId="134" xfId="0" applyNumberFormat="1" applyFont="1" applyBorder="1" applyAlignment="1"/>
    <xf numFmtId="166" fontId="7" fillId="0" borderId="85" xfId="0" applyNumberFormat="1" applyFont="1" applyBorder="1" applyAlignment="1"/>
    <xf numFmtId="166" fontId="7" fillId="0" borderId="144" xfId="0" applyNumberFormat="1" applyFont="1" applyBorder="1" applyAlignment="1"/>
    <xf numFmtId="0" fontId="1" fillId="0" borderId="6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165" fontId="2" fillId="0" borderId="6" xfId="0" applyNumberFormat="1" applyFont="1" applyFill="1" applyBorder="1" applyAlignment="1">
      <alignment horizontal="center" vertical="top" wrapText="1"/>
    </xf>
    <xf numFmtId="14" fontId="1" fillId="0" borderId="15" xfId="0" applyNumberFormat="1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165" fontId="1" fillId="0" borderId="6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top" wrapText="1"/>
    </xf>
    <xf numFmtId="2" fontId="2" fillId="0" borderId="6" xfId="0" applyNumberFormat="1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vertical="top" wrapText="1"/>
    </xf>
    <xf numFmtId="2" fontId="2" fillId="0" borderId="2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2" fontId="2" fillId="0" borderId="34" xfId="0" applyNumberFormat="1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6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vertical="top" wrapText="1"/>
    </xf>
    <xf numFmtId="0" fontId="1" fillId="6" borderId="15" xfId="0" applyFont="1" applyFill="1" applyBorder="1" applyAlignment="1">
      <alignment vertical="top" wrapText="1"/>
    </xf>
    <xf numFmtId="0" fontId="1" fillId="6" borderId="16" xfId="0" applyFont="1" applyFill="1" applyBorder="1" applyAlignment="1">
      <alignment vertical="top" wrapText="1"/>
    </xf>
    <xf numFmtId="165" fontId="2" fillId="6" borderId="6" xfId="0" applyNumberFormat="1" applyFont="1" applyFill="1" applyBorder="1" applyAlignment="1">
      <alignment horizontal="center" vertical="top" wrapText="1"/>
    </xf>
    <xf numFmtId="165" fontId="1" fillId="6" borderId="6" xfId="0" applyNumberFormat="1" applyFont="1" applyFill="1" applyBorder="1" applyAlignment="1">
      <alignment horizontal="center" vertical="top" wrapText="1"/>
    </xf>
    <xf numFmtId="0" fontId="1" fillId="6" borderId="20" xfId="0" applyFont="1" applyFill="1" applyBorder="1" applyAlignment="1">
      <alignment vertical="top" wrapText="1"/>
    </xf>
    <xf numFmtId="0" fontId="1" fillId="6" borderId="27" xfId="0" applyFont="1" applyFill="1" applyBorder="1" applyAlignment="1">
      <alignment vertical="top" wrapText="1"/>
    </xf>
    <xf numFmtId="0" fontId="1" fillId="6" borderId="28" xfId="0" applyFont="1" applyFill="1" applyBorder="1" applyAlignment="1">
      <alignment vertical="top" wrapText="1"/>
    </xf>
    <xf numFmtId="165" fontId="1" fillId="6" borderId="20" xfId="0" applyNumberFormat="1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vertical="top" wrapText="1"/>
    </xf>
    <xf numFmtId="0" fontId="16" fillId="0" borderId="15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vertical="top" wrapText="1"/>
    </xf>
    <xf numFmtId="165" fontId="16" fillId="0" borderId="6" xfId="0" applyNumberFormat="1" applyFont="1" applyFill="1" applyBorder="1" applyAlignment="1">
      <alignment horizontal="center" vertical="top" wrapText="1"/>
    </xf>
    <xf numFmtId="164" fontId="1" fillId="6" borderId="20" xfId="0" applyNumberFormat="1" applyFont="1" applyFill="1" applyBorder="1" applyAlignment="1">
      <alignment horizontal="center" vertical="top" wrapText="1"/>
    </xf>
    <xf numFmtId="0" fontId="1" fillId="6" borderId="0" xfId="0" applyFont="1" applyFill="1" applyAlignment="1">
      <alignment vertical="top" wrapText="1"/>
    </xf>
    <xf numFmtId="0" fontId="2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vertical="top" wrapText="1"/>
    </xf>
    <xf numFmtId="167" fontId="1" fillId="6" borderId="20" xfId="0" applyNumberFormat="1" applyFont="1" applyFill="1" applyBorder="1" applyAlignment="1">
      <alignment horizontal="center" vertical="top" wrapText="1"/>
    </xf>
    <xf numFmtId="0" fontId="17" fillId="6" borderId="6" xfId="0" applyFont="1" applyFill="1" applyBorder="1" applyAlignment="1">
      <alignment vertical="top" wrapText="1"/>
    </xf>
    <xf numFmtId="0" fontId="2" fillId="6" borderId="16" xfId="0" applyFont="1" applyFill="1" applyBorder="1" applyAlignment="1">
      <alignment vertical="top" wrapText="1"/>
    </xf>
    <xf numFmtId="0" fontId="2" fillId="6" borderId="6" xfId="0" applyFont="1" applyFill="1" applyBorder="1" applyAlignment="1">
      <alignment horizontal="center" vertical="top" wrapText="1"/>
    </xf>
    <xf numFmtId="0" fontId="2" fillId="6" borderId="28" xfId="0" applyFont="1" applyFill="1" applyBorder="1" applyAlignment="1">
      <alignment vertical="top" wrapText="1"/>
    </xf>
    <xf numFmtId="0" fontId="2" fillId="6" borderId="20" xfId="0" applyFont="1" applyFill="1" applyBorder="1" applyAlignment="1">
      <alignment horizontal="center" vertical="top" wrapText="1"/>
    </xf>
    <xf numFmtId="165" fontId="2" fillId="6" borderId="20" xfId="0" applyNumberFormat="1" applyFont="1" applyFill="1" applyBorder="1" applyAlignment="1">
      <alignment horizontal="center" vertical="top" wrapText="1"/>
    </xf>
    <xf numFmtId="166" fontId="0" fillId="0" borderId="0" xfId="0" applyNumberFormat="1" applyFont="1" applyAlignment="1"/>
    <xf numFmtId="0" fontId="0" fillId="0" borderId="0" xfId="0" applyFont="1" applyAlignment="1"/>
    <xf numFmtId="0" fontId="3" fillId="0" borderId="26" xfId="0" applyFont="1" applyBorder="1" applyAlignment="1">
      <alignment vertical="top"/>
    </xf>
    <xf numFmtId="164" fontId="15" fillId="0" borderId="14" xfId="0" applyNumberFormat="1" applyFont="1" applyBorder="1" applyAlignment="1"/>
    <xf numFmtId="164" fontId="3" fillId="0" borderId="8" xfId="0" applyNumberFormat="1" applyFont="1" applyBorder="1" applyAlignment="1"/>
    <xf numFmtId="164" fontId="7" fillId="0" borderId="44" xfId="0" applyNumberFormat="1" applyFont="1" applyBorder="1" applyAlignment="1"/>
    <xf numFmtId="164" fontId="3" fillId="0" borderId="160" xfId="0" applyNumberFormat="1" applyFont="1" applyBorder="1" applyAlignment="1"/>
    <xf numFmtId="164" fontId="3" fillId="0" borderId="161" xfId="0" applyNumberFormat="1" applyFont="1" applyBorder="1" applyAlignment="1"/>
    <xf numFmtId="164" fontId="14" fillId="0" borderId="2" xfId="0" applyNumberFormat="1" applyFont="1" applyBorder="1" applyAlignment="1"/>
    <xf numFmtId="0" fontId="0" fillId="0" borderId="0" xfId="0" applyFont="1" applyAlignment="1"/>
    <xf numFmtId="0" fontId="17" fillId="0" borderId="0" xfId="0" applyFont="1" applyAlignment="1"/>
    <xf numFmtId="0" fontId="16" fillId="0" borderId="0" xfId="0" applyFont="1" applyAlignment="1">
      <alignment wrapText="1"/>
    </xf>
    <xf numFmtId="0" fontId="14" fillId="0" borderId="2" xfId="0" applyFont="1" applyBorder="1" applyAlignment="1"/>
    <xf numFmtId="0" fontId="17" fillId="0" borderId="2" xfId="0" applyFont="1" applyBorder="1" applyAlignment="1"/>
    <xf numFmtId="0" fontId="16" fillId="0" borderId="2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4" fillId="0" borderId="0" xfId="0" applyFont="1" applyAlignment="1"/>
    <xf numFmtId="0" fontId="14" fillId="6" borderId="2" xfId="0" applyFont="1" applyFill="1" applyBorder="1" applyAlignment="1"/>
    <xf numFmtId="0" fontId="17" fillId="6" borderId="2" xfId="0" applyFont="1" applyFill="1" applyBorder="1" applyAlignment="1">
      <alignment vertical="top" wrapText="1"/>
    </xf>
    <xf numFmtId="0" fontId="17" fillId="6" borderId="2" xfId="0" applyFont="1" applyFill="1" applyBorder="1" applyAlignment="1"/>
    <xf numFmtId="0" fontId="0" fillId="0" borderId="0" xfId="0" applyFont="1" applyFill="1" applyAlignment="1"/>
    <xf numFmtId="0" fontId="14" fillId="0" borderId="2" xfId="0" applyFont="1" applyFill="1" applyBorder="1" applyAlignment="1"/>
    <xf numFmtId="0" fontId="17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/>
    <xf numFmtId="0" fontId="16" fillId="0" borderId="2" xfId="0" applyFont="1" applyBorder="1" applyAlignment="1"/>
    <xf numFmtId="0" fontId="17" fillId="0" borderId="14" xfId="0" applyFont="1" applyBorder="1" applyAlignment="1">
      <alignment wrapText="1"/>
    </xf>
    <xf numFmtId="0" fontId="19" fillId="6" borderId="2" xfId="0" applyFont="1" applyFill="1" applyBorder="1" applyAlignment="1">
      <alignment vertical="top" wrapText="1"/>
    </xf>
    <xf numFmtId="164" fontId="16" fillId="6" borderId="2" xfId="0" applyNumberFormat="1" applyFont="1" applyFill="1" applyBorder="1" applyAlignment="1">
      <alignment vertical="top" wrapText="1"/>
    </xf>
    <xf numFmtId="0" fontId="16" fillId="2" borderId="2" xfId="0" applyFont="1" applyFill="1" applyBorder="1" applyAlignment="1">
      <alignment vertical="top" wrapText="1"/>
    </xf>
    <xf numFmtId="0" fontId="17" fillId="2" borderId="2" xfId="0" applyFont="1" applyFill="1" applyBorder="1" applyAlignment="1"/>
    <xf numFmtId="0" fontId="17" fillId="0" borderId="0" xfId="0" applyFont="1" applyAlignment="1">
      <alignment wrapText="1"/>
    </xf>
    <xf numFmtId="0" fontId="17" fillId="0" borderId="2" xfId="0" applyFont="1" applyBorder="1" applyAlignment="1">
      <alignment wrapText="1"/>
    </xf>
    <xf numFmtId="0" fontId="14" fillId="0" borderId="2" xfId="0" applyFont="1" applyBorder="1" applyAlignment="1">
      <alignment horizontal="right"/>
    </xf>
    <xf numFmtId="0" fontId="16" fillId="0" borderId="2" xfId="0" applyFont="1" applyBorder="1" applyAlignment="1">
      <alignment wrapText="1"/>
    </xf>
    <xf numFmtId="0" fontId="14" fillId="0" borderId="2" xfId="0" applyFont="1" applyFill="1" applyBorder="1" applyAlignment="1">
      <alignment horizontal="right"/>
    </xf>
    <xf numFmtId="0" fontId="14" fillId="6" borderId="2" xfId="0" applyFont="1" applyFill="1" applyBorder="1" applyAlignment="1">
      <alignment horizontal="right"/>
    </xf>
    <xf numFmtId="164" fontId="16" fillId="0" borderId="2" xfId="0" applyNumberFormat="1" applyFont="1" applyBorder="1" applyAlignment="1"/>
    <xf numFmtId="0" fontId="16" fillId="0" borderId="0" xfId="0" applyFont="1" applyAlignment="1"/>
    <xf numFmtId="0" fontId="16" fillId="0" borderId="0" xfId="0" applyFont="1"/>
    <xf numFmtId="0" fontId="0" fillId="0" borderId="0" xfId="0"/>
    <xf numFmtId="0" fontId="17" fillId="0" borderId="0" xfId="0" applyFont="1"/>
    <xf numFmtId="0" fontId="20" fillId="0" borderId="91" xfId="0" applyFont="1" applyBorder="1" applyAlignment="1">
      <alignment horizontal="center" wrapText="1"/>
    </xf>
    <xf numFmtId="0" fontId="20" fillId="0" borderId="92" xfId="0" applyFont="1" applyBorder="1" applyAlignment="1">
      <alignment horizontal="center" vertical="top" wrapText="1"/>
    </xf>
    <xf numFmtId="0" fontId="20" fillId="0" borderId="93" xfId="0" applyFont="1" applyBorder="1" applyAlignment="1">
      <alignment horizontal="center" vertical="top" wrapText="1"/>
    </xf>
    <xf numFmtId="0" fontId="14" fillId="0" borderId="94" xfId="0" applyFont="1" applyBorder="1"/>
    <xf numFmtId="0" fontId="14" fillId="0" borderId="95" xfId="0" applyFont="1" applyBorder="1"/>
    <xf numFmtId="164" fontId="20" fillId="0" borderId="165" xfId="0" applyNumberFormat="1" applyFont="1" applyFill="1" applyBorder="1" applyAlignment="1">
      <alignment horizontal="center"/>
    </xf>
    <xf numFmtId="164" fontId="20" fillId="0" borderId="94" xfId="0" applyNumberFormat="1" applyFont="1" applyBorder="1" applyAlignment="1">
      <alignment wrapText="1"/>
    </xf>
    <xf numFmtId="164" fontId="20" fillId="0" borderId="96" xfId="0" applyNumberFormat="1" applyFont="1" applyBorder="1"/>
    <xf numFmtId="164" fontId="20" fillId="0" borderId="97" xfId="0" applyNumberFormat="1" applyFont="1" applyBorder="1"/>
    <xf numFmtId="0" fontId="14" fillId="0" borderId="104" xfId="0" applyFont="1" applyBorder="1"/>
    <xf numFmtId="0" fontId="14" fillId="0" borderId="81" xfId="0" applyFont="1" applyFill="1" applyBorder="1"/>
    <xf numFmtId="164" fontId="20" fillId="0" borderId="114" xfId="0" applyNumberFormat="1" applyFont="1" applyFill="1" applyBorder="1" applyAlignment="1">
      <alignment horizontal="center"/>
    </xf>
    <xf numFmtId="164" fontId="20" fillId="0" borderId="104" xfId="0" applyNumberFormat="1" applyFont="1" applyFill="1" applyBorder="1" applyAlignment="1">
      <alignment wrapText="1"/>
    </xf>
    <xf numFmtId="164" fontId="20" fillId="0" borderId="79" xfId="0" applyNumberFormat="1" applyFont="1" applyFill="1" applyBorder="1"/>
    <xf numFmtId="164" fontId="20" fillId="0" borderId="105" xfId="0" applyNumberFormat="1" applyFont="1" applyFill="1" applyBorder="1"/>
    <xf numFmtId="0" fontId="14" fillId="0" borderId="104" xfId="0" applyFont="1" applyFill="1" applyBorder="1"/>
    <xf numFmtId="0" fontId="14" fillId="6" borderId="104" xfId="0" applyFont="1" applyFill="1" applyBorder="1"/>
    <xf numFmtId="0" fontId="14" fillId="6" borderId="81" xfId="0" applyFont="1" applyFill="1" applyBorder="1"/>
    <xf numFmtId="164" fontId="20" fillId="6" borderId="114" xfId="0" applyNumberFormat="1" applyFont="1" applyFill="1" applyBorder="1" applyAlignment="1">
      <alignment horizontal="center"/>
    </xf>
    <xf numFmtId="164" fontId="20" fillId="6" borderId="104" xfId="0" applyNumberFormat="1" applyFont="1" applyFill="1" applyBorder="1" applyAlignment="1">
      <alignment wrapText="1"/>
    </xf>
    <xf numFmtId="164" fontId="20" fillId="6" borderId="79" xfId="0" applyNumberFormat="1" applyFont="1" applyFill="1" applyBorder="1"/>
    <xf numFmtId="164" fontId="20" fillId="6" borderId="105" xfId="0" applyNumberFormat="1" applyFont="1" applyFill="1" applyBorder="1"/>
    <xf numFmtId="164" fontId="20" fillId="0" borderId="104" xfId="0" applyNumberFormat="1" applyFont="1" applyFill="1" applyBorder="1" applyAlignment="1">
      <alignment horizontal="center" wrapText="1"/>
    </xf>
    <xf numFmtId="164" fontId="20" fillId="0" borderId="79" xfId="0" applyNumberFormat="1" applyFont="1" applyFill="1" applyBorder="1" applyAlignment="1">
      <alignment horizontal="center"/>
    </xf>
    <xf numFmtId="164" fontId="20" fillId="0" borderId="105" xfId="0" applyNumberFormat="1" applyFont="1" applyFill="1" applyBorder="1" applyAlignment="1">
      <alignment horizontal="right"/>
    </xf>
    <xf numFmtId="164" fontId="20" fillId="0" borderId="79" xfId="0" applyNumberFormat="1" applyFont="1" applyFill="1" applyBorder="1" applyAlignment="1">
      <alignment horizontal="right"/>
    </xf>
    <xf numFmtId="164" fontId="20" fillId="0" borderId="106" xfId="0" applyNumberFormat="1" applyFont="1" applyFill="1" applyBorder="1" applyAlignment="1">
      <alignment wrapText="1"/>
    </xf>
    <xf numFmtId="164" fontId="20" fillId="0" borderId="82" xfId="0" applyNumberFormat="1" applyFont="1" applyFill="1" applyBorder="1"/>
    <xf numFmtId="164" fontId="20" fillId="0" borderId="107" xfId="0" applyNumberFormat="1" applyFont="1" applyFill="1" applyBorder="1"/>
    <xf numFmtId="0" fontId="14" fillId="0" borderId="81" xfId="0" applyFont="1" applyFill="1" applyBorder="1" applyAlignment="1">
      <alignment wrapText="1"/>
    </xf>
    <xf numFmtId="164" fontId="20" fillId="6" borderId="104" xfId="0" applyNumberFormat="1" applyFont="1" applyFill="1" applyBorder="1"/>
    <xf numFmtId="164" fontId="20" fillId="0" borderId="104" xfId="0" applyNumberFormat="1" applyFont="1" applyFill="1" applyBorder="1"/>
    <xf numFmtId="165" fontId="20" fillId="0" borderId="0" xfId="0" applyNumberFormat="1" applyFont="1" applyFill="1" applyBorder="1"/>
    <xf numFmtId="0" fontId="14" fillId="0" borderId="106" xfId="0" applyFont="1" applyFill="1" applyBorder="1"/>
    <xf numFmtId="0" fontId="14" fillId="0" borderId="103" xfId="0" applyFont="1" applyFill="1" applyBorder="1"/>
    <xf numFmtId="164" fontId="20" fillId="0" borderId="153" xfId="0" applyNumberFormat="1" applyFont="1" applyFill="1" applyBorder="1" applyAlignment="1">
      <alignment horizontal="center"/>
    </xf>
    <xf numFmtId="164" fontId="20" fillId="0" borderId="106" xfId="0" applyNumberFormat="1" applyFont="1" applyFill="1" applyBorder="1"/>
    <xf numFmtId="0" fontId="14" fillId="0" borderId="146" xfId="0" applyFont="1" applyFill="1" applyBorder="1"/>
    <xf numFmtId="0" fontId="14" fillId="0" borderId="166" xfId="0" applyFont="1" applyFill="1" applyBorder="1"/>
    <xf numFmtId="164" fontId="21" fillId="0" borderId="108" xfId="0" applyNumberFormat="1" applyFont="1" applyFill="1" applyBorder="1" applyAlignment="1">
      <alignment horizontal="center"/>
    </xf>
    <xf numFmtId="164" fontId="21" fillId="0" borderId="146" xfId="0" applyNumberFormat="1" applyFont="1" applyBorder="1" applyAlignment="1">
      <alignment horizontal="right"/>
    </xf>
    <xf numFmtId="164" fontId="21" fillId="0" borderId="167" xfId="0" applyNumberFormat="1" applyFont="1" applyBorder="1" applyAlignment="1">
      <alignment horizontal="right"/>
    </xf>
    <xf numFmtId="164" fontId="21" fillId="0" borderId="152" xfId="0" applyNumberFormat="1" applyFont="1" applyBorder="1" applyAlignment="1">
      <alignment horizontal="right"/>
    </xf>
    <xf numFmtId="0" fontId="0" fillId="0" borderId="0" xfId="0" applyFont="1" applyAlignment="1"/>
    <xf numFmtId="164" fontId="14" fillId="0" borderId="31" xfId="0" applyNumberFormat="1" applyFont="1" applyBorder="1" applyAlignment="1"/>
    <xf numFmtId="0" fontId="7" fillId="0" borderId="74" xfId="0" applyFont="1" applyBorder="1" applyAlignment="1">
      <alignment horizontal="center" vertical="center" wrapText="1"/>
    </xf>
    <xf numFmtId="164" fontId="7" fillId="0" borderId="74" xfId="0" applyNumberFormat="1" applyFont="1" applyBorder="1" applyAlignment="1">
      <alignment horizontal="right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left" vertical="center" wrapText="1"/>
    </xf>
    <xf numFmtId="0" fontId="14" fillId="0" borderId="55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0" fillId="0" borderId="0" xfId="0" applyFont="1" applyAlignment="1"/>
    <xf numFmtId="0" fontId="15" fillId="0" borderId="71" xfId="0" applyFont="1" applyBorder="1" applyAlignment="1"/>
    <xf numFmtId="164" fontId="15" fillId="0" borderId="23" xfId="0" applyNumberFormat="1" applyFont="1" applyBorder="1" applyAlignment="1"/>
    <xf numFmtId="164" fontId="15" fillId="0" borderId="60" xfId="0" applyNumberFormat="1" applyFont="1" applyBorder="1" applyAlignment="1"/>
    <xf numFmtId="164" fontId="15" fillId="0" borderId="61" xfId="0" applyNumberFormat="1" applyFont="1" applyBorder="1" applyAlignment="1"/>
    <xf numFmtId="164" fontId="15" fillId="0" borderId="2" xfId="0" applyNumberFormat="1" applyFont="1" applyBorder="1" applyAlignment="1"/>
    <xf numFmtId="164" fontId="15" fillId="0" borderId="71" xfId="0" applyNumberFormat="1" applyFont="1" applyBorder="1" applyAlignment="1"/>
    <xf numFmtId="164" fontId="3" fillId="0" borderId="79" xfId="0" applyNumberFormat="1" applyFont="1" applyBorder="1" applyAlignment="1"/>
    <xf numFmtId="0" fontId="7" fillId="0" borderId="162" xfId="0" applyFont="1" applyBorder="1" applyAlignment="1">
      <alignment wrapText="1"/>
    </xf>
    <xf numFmtId="164" fontId="7" fillId="0" borderId="86" xfId="0" applyNumberFormat="1" applyFont="1" applyBorder="1" applyAlignment="1"/>
    <xf numFmtId="164" fontId="7" fillId="0" borderId="88" xfId="0" applyNumberFormat="1" applyFont="1" applyBorder="1" applyAlignment="1"/>
    <xf numFmtId="164" fontId="3" fillId="0" borderId="86" xfId="0" applyNumberFormat="1" applyFont="1" applyBorder="1" applyAlignment="1"/>
    <xf numFmtId="164" fontId="3" fillId="0" borderId="88" xfId="0" applyNumberFormat="1" applyFont="1" applyBorder="1" applyAlignment="1"/>
    <xf numFmtId="0" fontId="3" fillId="0" borderId="33" xfId="0" applyFont="1" applyBorder="1" applyAlignment="1">
      <alignment vertical="top"/>
    </xf>
    <xf numFmtId="0" fontId="3" fillId="0" borderId="160" xfId="0" applyFont="1" applyBorder="1" applyAlignment="1">
      <alignment vertical="top"/>
    </xf>
    <xf numFmtId="0" fontId="3" fillId="0" borderId="170" xfId="0" applyFont="1" applyBorder="1" applyAlignment="1">
      <alignment vertical="top"/>
    </xf>
    <xf numFmtId="0" fontId="3" fillId="0" borderId="149" xfId="0" applyFont="1" applyBorder="1" applyAlignment="1">
      <alignment vertical="top"/>
    </xf>
    <xf numFmtId="0" fontId="3" fillId="0" borderId="151" xfId="0" applyFont="1" applyBorder="1" applyAlignment="1">
      <alignment vertical="top"/>
    </xf>
    <xf numFmtId="0" fontId="7" fillId="0" borderId="171" xfId="0" applyFont="1" applyBorder="1" applyAlignment="1"/>
    <xf numFmtId="0" fontId="7" fillId="0" borderId="165" xfId="0" applyFont="1" applyBorder="1" applyAlignment="1">
      <alignment vertical="top" wrapText="1"/>
    </xf>
    <xf numFmtId="0" fontId="12" fillId="0" borderId="114" xfId="0" applyFont="1" applyBorder="1" applyAlignment="1"/>
    <xf numFmtId="0" fontId="15" fillId="0" borderId="114" xfId="0" applyFont="1" applyBorder="1" applyAlignment="1"/>
    <xf numFmtId="0" fontId="14" fillId="0" borderId="172" xfId="0" applyFont="1" applyBorder="1" applyAlignment="1"/>
    <xf numFmtId="164" fontId="7" fillId="0" borderId="173" xfId="0" applyNumberFormat="1" applyFont="1" applyBorder="1" applyAlignment="1"/>
    <xf numFmtId="164" fontId="7" fillId="0" borderId="105" xfId="0" applyNumberFormat="1" applyFont="1" applyBorder="1" applyAlignment="1"/>
    <xf numFmtId="164" fontId="7" fillId="0" borderId="174" xfId="0" applyNumberFormat="1" applyFont="1" applyBorder="1" applyAlignment="1"/>
    <xf numFmtId="164" fontId="7" fillId="0" borderId="89" xfId="0" applyNumberFormat="1" applyFont="1" applyBorder="1" applyAlignment="1"/>
    <xf numFmtId="164" fontId="7" fillId="0" borderId="81" xfId="0" applyNumberFormat="1" applyFont="1" applyBorder="1" applyAlignment="1"/>
    <xf numFmtId="164" fontId="7" fillId="0" borderId="169" xfId="0" applyNumberFormat="1" applyFont="1" applyBorder="1" applyAlignment="1"/>
    <xf numFmtId="166" fontId="7" fillId="3" borderId="175" xfId="0" applyNumberFormat="1" applyFont="1" applyFill="1" applyBorder="1" applyAlignment="1"/>
    <xf numFmtId="166" fontId="7" fillId="3" borderId="131" xfId="0" applyNumberFormat="1" applyFont="1" applyFill="1" applyBorder="1" applyAlignment="1"/>
    <xf numFmtId="164" fontId="7" fillId="3" borderId="131" xfId="0" applyNumberFormat="1" applyFont="1" applyFill="1" applyBorder="1" applyAlignment="1"/>
    <xf numFmtId="164" fontId="7" fillId="3" borderId="169" xfId="0" applyNumberFormat="1" applyFont="1" applyFill="1" applyBorder="1" applyAlignment="1"/>
    <xf numFmtId="164" fontId="3" fillId="3" borderId="79" xfId="0" applyNumberFormat="1" applyFont="1" applyFill="1" applyBorder="1" applyAlignment="1"/>
    <xf numFmtId="164" fontId="7" fillId="0" borderId="94" xfId="0" applyNumberFormat="1" applyFont="1" applyBorder="1" applyAlignment="1"/>
    <xf numFmtId="164" fontId="7" fillId="0" borderId="96" xfId="0" applyNumberFormat="1" applyFont="1" applyBorder="1" applyAlignment="1"/>
    <xf numFmtId="164" fontId="3" fillId="0" borderId="104" xfId="0" applyNumberFormat="1" applyFont="1" applyBorder="1" applyAlignment="1"/>
    <xf numFmtId="164" fontId="3" fillId="0" borderId="91" xfId="0" applyNumberFormat="1" applyFont="1" applyBorder="1" applyAlignment="1"/>
    <xf numFmtId="164" fontId="3" fillId="3" borderId="92" xfId="0" applyNumberFormat="1" applyFont="1" applyFill="1" applyBorder="1" applyAlignment="1"/>
    <xf numFmtId="164" fontId="7" fillId="0" borderId="92" xfId="0" applyNumberFormat="1" applyFont="1" applyBorder="1" applyAlignment="1"/>
    <xf numFmtId="164" fontId="3" fillId="0" borderId="81" xfId="0" applyNumberFormat="1" applyFont="1" applyBorder="1" applyAlignment="1"/>
    <xf numFmtId="164" fontId="3" fillId="0" borderId="98" xfId="0" applyNumberFormat="1" applyFont="1" applyBorder="1" applyAlignment="1"/>
    <xf numFmtId="164" fontId="7" fillId="3" borderId="175" xfId="0" applyNumberFormat="1" applyFont="1" applyFill="1" applyBorder="1" applyAlignment="1"/>
    <xf numFmtId="164" fontId="7" fillId="3" borderId="171" xfId="0" applyNumberFormat="1" applyFont="1" applyFill="1" applyBorder="1" applyAlignment="1"/>
    <xf numFmtId="164" fontId="3" fillId="0" borderId="95" xfId="0" applyNumberFormat="1" applyFont="1" applyBorder="1" applyAlignment="1"/>
    <xf numFmtId="164" fontId="7" fillId="3" borderId="174" xfId="0" applyNumberFormat="1" applyFont="1" applyFill="1" applyBorder="1" applyAlignment="1"/>
    <xf numFmtId="164" fontId="7" fillId="3" borderId="132" xfId="0" applyNumberFormat="1" applyFont="1" applyFill="1" applyBorder="1" applyAlignment="1"/>
    <xf numFmtId="164" fontId="7" fillId="3" borderId="168" xfId="0" applyNumberFormat="1" applyFont="1" applyFill="1" applyBorder="1" applyAlignment="1"/>
    <xf numFmtId="164" fontId="7" fillId="0" borderId="97" xfId="0" applyNumberFormat="1" applyFont="1" applyBorder="1" applyAlignment="1"/>
    <xf numFmtId="164" fontId="7" fillId="0" borderId="91" xfId="0" applyNumberFormat="1" applyFont="1" applyBorder="1" applyAlignment="1"/>
    <xf numFmtId="164" fontId="7" fillId="0" borderId="93" xfId="0" applyNumberFormat="1" applyFont="1" applyBorder="1" applyAlignment="1"/>
    <xf numFmtId="0" fontId="2" fillId="0" borderId="0" xfId="0" applyFont="1" applyAlignment="1"/>
    <xf numFmtId="0" fontId="0" fillId="0" borderId="0" xfId="0" applyFont="1" applyAlignment="1"/>
    <xf numFmtId="0" fontId="1" fillId="0" borderId="4" xfId="0" applyFont="1" applyFill="1" applyBorder="1" applyAlignment="1">
      <alignment vertical="top" wrapText="1"/>
    </xf>
    <xf numFmtId="0" fontId="5" fillId="0" borderId="35" xfId="0" applyFont="1" applyFill="1" applyBorder="1"/>
    <xf numFmtId="0" fontId="5" fillId="0" borderId="6" xfId="0" applyFont="1" applyFill="1" applyBorder="1"/>
    <xf numFmtId="0" fontId="1" fillId="0" borderId="33" xfId="0" applyFont="1" applyFill="1" applyBorder="1" applyAlignment="1">
      <alignment vertical="top" wrapText="1"/>
    </xf>
    <xf numFmtId="0" fontId="5" fillId="0" borderId="36" xfId="0" applyFont="1" applyFill="1" applyBorder="1"/>
    <xf numFmtId="0" fontId="5" fillId="0" borderId="37" xfId="0" applyFont="1" applyFill="1" applyBorder="1"/>
    <xf numFmtId="0" fontId="16" fillId="0" borderId="26" xfId="0" applyFont="1" applyBorder="1" applyAlignment="1">
      <alignment vertical="top" wrapText="1"/>
    </xf>
    <xf numFmtId="0" fontId="14" fillId="0" borderId="14" xfId="0" applyFont="1" applyBorder="1"/>
    <xf numFmtId="0" fontId="14" fillId="0" borderId="162" xfId="0" applyFont="1" applyBorder="1" applyAlignment="1">
      <alignment vertical="top" wrapText="1"/>
    </xf>
    <xf numFmtId="0" fontId="14" fillId="0" borderId="158" xfId="0" applyFont="1" applyBorder="1" applyAlignment="1">
      <alignment vertical="top" wrapText="1"/>
    </xf>
    <xf numFmtId="0" fontId="14" fillId="0" borderId="162" xfId="0" applyFont="1" applyBorder="1" applyAlignment="1">
      <alignment horizontal="center" vertical="top"/>
    </xf>
    <xf numFmtId="0" fontId="14" fillId="0" borderId="158" xfId="0" applyFont="1" applyBorder="1" applyAlignment="1">
      <alignment horizontal="center" vertical="top"/>
    </xf>
    <xf numFmtId="0" fontId="14" fillId="0" borderId="162" xfId="0" applyFont="1" applyFill="1" applyBorder="1" applyAlignment="1">
      <alignment horizontal="center" vertical="top" wrapText="1"/>
    </xf>
    <xf numFmtId="0" fontId="14" fillId="0" borderId="158" xfId="0" applyFont="1" applyFill="1" applyBorder="1" applyAlignment="1">
      <alignment horizontal="center" vertical="top" wrapText="1"/>
    </xf>
    <xf numFmtId="0" fontId="20" fillId="0" borderId="150" xfId="0" applyFont="1" applyBorder="1" applyAlignment="1">
      <alignment wrapText="1"/>
    </xf>
    <xf numFmtId="0" fontId="0" fillId="0" borderId="163" xfId="0" applyBorder="1" applyAlignment="1"/>
    <xf numFmtId="0" fontId="0" fillId="0" borderId="164" xfId="0" applyBorder="1" applyAlignment="1"/>
    <xf numFmtId="0" fontId="1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5" fillId="0" borderId="8" xfId="0" applyFont="1" applyBorder="1"/>
    <xf numFmtId="0" fontId="5" fillId="0" borderId="9" xfId="0" applyFont="1" applyBorder="1"/>
    <xf numFmtId="0" fontId="3" fillId="0" borderId="31" xfId="0" applyFont="1" applyBorder="1" applyAlignment="1">
      <alignment horizontal="center" vertical="center" wrapText="1"/>
    </xf>
    <xf numFmtId="0" fontId="5" fillId="0" borderId="49" xfId="0" applyFont="1" applyBorder="1"/>
    <xf numFmtId="0" fontId="7" fillId="0" borderId="44" xfId="0" applyFont="1" applyBorder="1" applyAlignment="1">
      <alignment horizontal="center" vertical="center" wrapText="1"/>
    </xf>
    <xf numFmtId="0" fontId="5" fillId="0" borderId="46" xfId="0" applyFont="1" applyBorder="1"/>
    <xf numFmtId="0" fontId="5" fillId="0" borderId="47" xfId="0" applyFont="1" applyBorder="1"/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/>
    <xf numFmtId="0" fontId="3" fillId="0" borderId="4" xfId="0" applyFont="1" applyBorder="1" applyAlignment="1">
      <alignment horizontal="center" vertical="center" wrapText="1"/>
    </xf>
    <xf numFmtId="0" fontId="5" fillId="0" borderId="35" xfId="0" applyFont="1" applyBorder="1"/>
    <xf numFmtId="0" fontId="3" fillId="0" borderId="4" xfId="0" applyFont="1" applyBorder="1" applyAlignment="1">
      <alignment horizontal="left" vertical="center" wrapText="1"/>
    </xf>
    <xf numFmtId="0" fontId="5" fillId="0" borderId="6" xfId="0" applyFont="1" applyBorder="1"/>
    <xf numFmtId="0" fontId="3" fillId="0" borderId="32" xfId="0" applyFont="1" applyBorder="1" applyAlignment="1">
      <alignment horizontal="center" vertical="center" wrapText="1"/>
    </xf>
    <xf numFmtId="0" fontId="5" fillId="0" borderId="48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54" xfId="0" applyFont="1" applyBorder="1"/>
    <xf numFmtId="0" fontId="3" fillId="0" borderId="33" xfId="0" applyFont="1" applyBorder="1" applyAlignment="1"/>
    <xf numFmtId="0" fontId="5" fillId="0" borderId="36" xfId="0" applyFont="1" applyBorder="1"/>
    <xf numFmtId="0" fontId="5" fillId="0" borderId="52" xfId="0" applyFont="1" applyBorder="1"/>
    <xf numFmtId="0" fontId="5" fillId="0" borderId="43" xfId="0" applyFont="1" applyBorder="1"/>
    <xf numFmtId="0" fontId="5" fillId="0" borderId="51" xfId="0" applyFont="1" applyBorder="1"/>
    <xf numFmtId="0" fontId="5" fillId="0" borderId="55" xfId="0" applyFont="1" applyBorder="1"/>
    <xf numFmtId="0" fontId="7" fillId="0" borderId="42" xfId="0" applyFont="1" applyBorder="1" applyAlignment="1">
      <alignment horizontal="center" vertical="center" wrapText="1"/>
    </xf>
    <xf numFmtId="0" fontId="5" fillId="0" borderId="45" xfId="0" applyFont="1" applyBorder="1"/>
    <xf numFmtId="0" fontId="5" fillId="0" borderId="53" xfId="0" applyFont="1" applyBorder="1"/>
    <xf numFmtId="0" fontId="3" fillId="0" borderId="99" xfId="0" applyFont="1" applyBorder="1" applyAlignment="1">
      <alignment horizontal="center" vertical="top" wrapText="1"/>
    </xf>
    <xf numFmtId="0" fontId="3" fillId="0" borderId="101" xfId="0" applyFont="1" applyBorder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opLeftCell="A37" workbookViewId="0">
      <selection activeCell="H50" sqref="H50"/>
    </sheetView>
  </sheetViews>
  <sheetFormatPr defaultColWidth="14.42578125" defaultRowHeight="15" customHeight="1" x14ac:dyDescent="0.2"/>
  <cols>
    <col min="1" max="1" width="5.28515625" customWidth="1"/>
    <col min="2" max="2" width="16" customWidth="1"/>
    <col min="3" max="3" width="49.140625" customWidth="1"/>
    <col min="4" max="4" width="17.42578125" customWidth="1"/>
    <col min="5" max="5" width="13" customWidth="1"/>
    <col min="6" max="6" width="10.5703125" customWidth="1"/>
    <col min="7" max="26" width="8" customWidth="1"/>
  </cols>
  <sheetData>
    <row r="1" spans="1:5" ht="15.75" customHeight="1" x14ac:dyDescent="0.25">
      <c r="A1" s="1" t="s">
        <v>0</v>
      </c>
    </row>
    <row r="2" spans="1:5" ht="15.75" customHeight="1" x14ac:dyDescent="0.25">
      <c r="C2" s="2" t="s">
        <v>1</v>
      </c>
    </row>
    <row r="3" spans="1:5" ht="15.75" customHeight="1" x14ac:dyDescent="0.25">
      <c r="A3" s="2" t="s">
        <v>2</v>
      </c>
    </row>
    <row r="4" spans="1:5" ht="15.75" customHeight="1" x14ac:dyDescent="0.25">
      <c r="A4" s="2"/>
      <c r="C4" s="2" t="s">
        <v>4</v>
      </c>
    </row>
    <row r="5" spans="1:5" ht="15.75" customHeight="1" x14ac:dyDescent="0.25">
      <c r="A5" s="2"/>
      <c r="C5" s="2" t="s">
        <v>407</v>
      </c>
    </row>
    <row r="6" spans="1:5" ht="15.75" customHeight="1" x14ac:dyDescent="0.25">
      <c r="A6" s="2"/>
      <c r="C6" s="2" t="s">
        <v>7</v>
      </c>
    </row>
    <row r="7" spans="1:5" ht="15.75" customHeight="1" x14ac:dyDescent="0.25">
      <c r="A7" s="2"/>
    </row>
    <row r="8" spans="1:5" ht="15.75" customHeight="1" x14ac:dyDescent="0.25">
      <c r="A8" s="570" t="s">
        <v>10</v>
      </c>
      <c r="B8" s="571"/>
      <c r="C8" s="571"/>
      <c r="D8" s="571"/>
    </row>
    <row r="9" spans="1:5" ht="15.75" customHeight="1" x14ac:dyDescent="0.25">
      <c r="A9" s="3" t="s">
        <v>14</v>
      </c>
    </row>
    <row r="10" spans="1:5" ht="16.5" customHeight="1" x14ac:dyDescent="0.25">
      <c r="A10" s="3"/>
      <c r="D10" s="4" t="s">
        <v>15</v>
      </c>
    </row>
    <row r="11" spans="1:5" ht="26.25" customHeight="1" x14ac:dyDescent="0.2">
      <c r="A11" s="5" t="s">
        <v>17</v>
      </c>
      <c r="B11" s="6" t="s">
        <v>20</v>
      </c>
      <c r="C11" s="7" t="s">
        <v>25</v>
      </c>
      <c r="D11" s="5" t="s">
        <v>28</v>
      </c>
    </row>
    <row r="12" spans="1:5" ht="13.5" customHeight="1" x14ac:dyDescent="0.2">
      <c r="A12" s="397">
        <v>1</v>
      </c>
      <c r="B12" s="398">
        <v>2</v>
      </c>
      <c r="C12" s="399">
        <v>3</v>
      </c>
      <c r="D12" s="397">
        <v>4</v>
      </c>
    </row>
    <row r="13" spans="1:5" ht="16.5" customHeight="1" x14ac:dyDescent="0.2">
      <c r="A13" s="370" t="s">
        <v>24</v>
      </c>
      <c r="B13" s="371" t="s">
        <v>45</v>
      </c>
      <c r="C13" s="372" t="s">
        <v>48</v>
      </c>
      <c r="D13" s="373">
        <f>D14+D16+D20</f>
        <v>13542.5</v>
      </c>
    </row>
    <row r="14" spans="1:5" ht="16.5" customHeight="1" x14ac:dyDescent="0.2">
      <c r="A14" s="370" t="s">
        <v>34</v>
      </c>
      <c r="B14" s="374" t="s">
        <v>55</v>
      </c>
      <c r="C14" s="372" t="s">
        <v>56</v>
      </c>
      <c r="D14" s="373">
        <f>D15</f>
        <v>12650</v>
      </c>
    </row>
    <row r="15" spans="1:5" ht="16.5" customHeight="1" x14ac:dyDescent="0.2">
      <c r="A15" s="400" t="s">
        <v>36</v>
      </c>
      <c r="B15" s="401" t="s">
        <v>63</v>
      </c>
      <c r="C15" s="402" t="s">
        <v>64</v>
      </c>
      <c r="D15" s="403">
        <v>12650</v>
      </c>
      <c r="E15">
        <v>100</v>
      </c>
    </row>
    <row r="16" spans="1:5" ht="16.5" customHeight="1" x14ac:dyDescent="0.2">
      <c r="A16" s="370" t="s">
        <v>38</v>
      </c>
      <c r="B16" s="371" t="s">
        <v>70</v>
      </c>
      <c r="C16" s="372" t="s">
        <v>72</v>
      </c>
      <c r="D16" s="373">
        <f>D17+D18+D19</f>
        <v>801.5</v>
      </c>
    </row>
    <row r="17" spans="1:7" ht="16.5" customHeight="1" x14ac:dyDescent="0.2">
      <c r="A17" s="400" t="s">
        <v>40</v>
      </c>
      <c r="B17" s="401" t="s">
        <v>77</v>
      </c>
      <c r="C17" s="402" t="s">
        <v>78</v>
      </c>
      <c r="D17" s="404">
        <v>480</v>
      </c>
      <c r="E17">
        <v>20</v>
      </c>
    </row>
    <row r="18" spans="1:7" ht="16.5" customHeight="1" x14ac:dyDescent="0.2">
      <c r="A18" s="400" t="s">
        <v>42</v>
      </c>
      <c r="B18" s="401" t="s">
        <v>80</v>
      </c>
      <c r="C18" s="402" t="s">
        <v>81</v>
      </c>
      <c r="D18" s="404">
        <v>15.5</v>
      </c>
      <c r="E18">
        <v>6.5</v>
      </c>
    </row>
    <row r="19" spans="1:7" ht="16.5" customHeight="1" x14ac:dyDescent="0.2">
      <c r="A19" s="405" t="s">
        <v>46</v>
      </c>
      <c r="B19" s="406" t="s">
        <v>83</v>
      </c>
      <c r="C19" s="407" t="s">
        <v>117</v>
      </c>
      <c r="D19" s="408">
        <v>306</v>
      </c>
      <c r="E19">
        <v>56</v>
      </c>
    </row>
    <row r="20" spans="1:7" ht="16.5" customHeight="1" x14ac:dyDescent="0.2">
      <c r="A20" s="370" t="s">
        <v>49</v>
      </c>
      <c r="B20" s="371" t="s">
        <v>118</v>
      </c>
      <c r="C20" s="372" t="s">
        <v>119</v>
      </c>
      <c r="D20" s="373">
        <f>D21+D22</f>
        <v>91</v>
      </c>
    </row>
    <row r="21" spans="1:7" ht="16.5" customHeight="1" x14ac:dyDescent="0.2">
      <c r="A21" s="370" t="s">
        <v>51</v>
      </c>
      <c r="B21" s="371" t="s">
        <v>124</v>
      </c>
      <c r="C21" s="375" t="s">
        <v>125</v>
      </c>
      <c r="D21" s="376">
        <v>55</v>
      </c>
    </row>
    <row r="22" spans="1:7" ht="16.5" customHeight="1" x14ac:dyDescent="0.2">
      <c r="A22" s="370" t="s">
        <v>53</v>
      </c>
      <c r="B22" s="371" t="s">
        <v>129</v>
      </c>
      <c r="C22" s="375" t="s">
        <v>130</v>
      </c>
      <c r="D22" s="376">
        <f>D23+D24</f>
        <v>36</v>
      </c>
    </row>
    <row r="23" spans="1:7" ht="16.5" customHeight="1" x14ac:dyDescent="0.2">
      <c r="A23" s="409" t="s">
        <v>57</v>
      </c>
      <c r="B23" s="410" t="s">
        <v>135</v>
      </c>
      <c r="C23" s="411" t="s">
        <v>137</v>
      </c>
      <c r="D23" s="412">
        <v>32.5</v>
      </c>
      <c r="E23">
        <v>1.5</v>
      </c>
    </row>
    <row r="24" spans="1:7" ht="16.5" customHeight="1" x14ac:dyDescent="0.2">
      <c r="A24" s="409" t="s">
        <v>59</v>
      </c>
      <c r="B24" s="410" t="s">
        <v>140</v>
      </c>
      <c r="C24" s="411" t="s">
        <v>141</v>
      </c>
      <c r="D24" s="412">
        <v>3.5</v>
      </c>
      <c r="E24">
        <v>2.5</v>
      </c>
    </row>
    <row r="25" spans="1:7" ht="16.5" customHeight="1" x14ac:dyDescent="0.2">
      <c r="A25" s="370" t="s">
        <v>61</v>
      </c>
      <c r="B25" s="371" t="s">
        <v>143</v>
      </c>
      <c r="C25" s="372" t="s">
        <v>144</v>
      </c>
      <c r="D25" s="379">
        <f>D27+D36+D37+D26+D38</f>
        <v>13498.9835</v>
      </c>
    </row>
    <row r="26" spans="1:7" ht="16.5" customHeight="1" x14ac:dyDescent="0.2">
      <c r="A26" s="377" t="s">
        <v>65</v>
      </c>
      <c r="B26" s="378" t="s">
        <v>150</v>
      </c>
      <c r="C26" s="380" t="s">
        <v>151</v>
      </c>
      <c r="D26" s="381">
        <v>25.23</v>
      </c>
    </row>
    <row r="27" spans="1:7" ht="32.25" customHeight="1" x14ac:dyDescent="0.2">
      <c r="A27" s="370" t="s">
        <v>67</v>
      </c>
      <c r="B27" s="371" t="s">
        <v>154</v>
      </c>
      <c r="C27" s="372" t="s">
        <v>155</v>
      </c>
      <c r="D27" s="379">
        <f>D28+D29+D30+D31+D32+D33+D34+D35</f>
        <v>10615.835000000001</v>
      </c>
    </row>
    <row r="28" spans="1:7" ht="16.5" customHeight="1" x14ac:dyDescent="0.2">
      <c r="A28" s="377" t="s">
        <v>69</v>
      </c>
      <c r="B28" s="406" t="s">
        <v>157</v>
      </c>
      <c r="C28" s="407" t="s">
        <v>158</v>
      </c>
      <c r="D28" s="413">
        <v>2460.56</v>
      </c>
      <c r="E28" s="4">
        <v>44.8</v>
      </c>
    </row>
    <row r="29" spans="1:7" ht="16.5" customHeight="1" x14ac:dyDescent="0.25">
      <c r="A29" s="370" t="s">
        <v>73</v>
      </c>
      <c r="B29" s="401" t="s">
        <v>160</v>
      </c>
      <c r="C29" s="414" t="s">
        <v>121</v>
      </c>
      <c r="D29" s="415">
        <v>6037.3</v>
      </c>
      <c r="E29">
        <v>-83.1</v>
      </c>
    </row>
    <row r="30" spans="1:7" ht="32.25" customHeight="1" x14ac:dyDescent="0.25">
      <c r="A30" s="370" t="s">
        <v>75</v>
      </c>
      <c r="B30" s="375" t="s">
        <v>162</v>
      </c>
      <c r="C30" s="383" t="s">
        <v>164</v>
      </c>
      <c r="D30" s="384">
        <v>130.69999999999999</v>
      </c>
      <c r="E30" s="4"/>
    </row>
    <row r="31" spans="1:7" ht="48" customHeight="1" x14ac:dyDescent="0.25">
      <c r="A31" s="370" t="s">
        <v>79</v>
      </c>
      <c r="B31" s="382" t="s">
        <v>166</v>
      </c>
      <c r="C31" s="385" t="s">
        <v>167</v>
      </c>
      <c r="D31" s="384">
        <v>0.5</v>
      </c>
      <c r="G31" t="s">
        <v>378</v>
      </c>
    </row>
    <row r="32" spans="1:7" ht="32.25" customHeight="1" x14ac:dyDescent="0.2">
      <c r="A32" s="370" t="s">
        <v>84</v>
      </c>
      <c r="B32" s="386" t="s">
        <v>169</v>
      </c>
      <c r="C32" s="387" t="s">
        <v>133</v>
      </c>
      <c r="D32" s="388">
        <v>156.5</v>
      </c>
    </row>
    <row r="33" spans="1:5" ht="32.25" customHeight="1" x14ac:dyDescent="0.25">
      <c r="A33" s="370" t="s">
        <v>86</v>
      </c>
      <c r="B33" s="375" t="s">
        <v>171</v>
      </c>
      <c r="C33" s="383" t="s">
        <v>172</v>
      </c>
      <c r="D33" s="388">
        <v>69.3</v>
      </c>
    </row>
    <row r="34" spans="1:5" ht="16.5" customHeight="1" x14ac:dyDescent="0.25">
      <c r="A34" s="370" t="s">
        <v>88</v>
      </c>
      <c r="B34" s="375" t="s">
        <v>174</v>
      </c>
      <c r="C34" s="383" t="s">
        <v>175</v>
      </c>
      <c r="D34" s="388">
        <v>1631.6</v>
      </c>
      <c r="E34" s="4"/>
    </row>
    <row r="35" spans="1:5" ht="16.5" customHeight="1" x14ac:dyDescent="0.25">
      <c r="A35" s="370" t="s">
        <v>90</v>
      </c>
      <c r="B35" s="375" t="s">
        <v>176</v>
      </c>
      <c r="C35" s="383" t="s">
        <v>177</v>
      </c>
      <c r="D35" s="388">
        <v>129.375</v>
      </c>
    </row>
    <row r="36" spans="1:5" ht="16.5" customHeight="1" x14ac:dyDescent="0.2">
      <c r="A36" s="405" t="s">
        <v>93</v>
      </c>
      <c r="B36" s="406" t="s">
        <v>179</v>
      </c>
      <c r="C36" s="416" t="s">
        <v>180</v>
      </c>
      <c r="D36" s="408">
        <v>2166</v>
      </c>
      <c r="E36">
        <v>-365</v>
      </c>
    </row>
    <row r="37" spans="1:5" ht="16.5" customHeight="1" x14ac:dyDescent="0.2">
      <c r="A37" s="370" t="s">
        <v>95</v>
      </c>
      <c r="B37" s="371" t="s">
        <v>182</v>
      </c>
      <c r="C37" s="375" t="s">
        <v>183</v>
      </c>
      <c r="D37" s="376">
        <v>654</v>
      </c>
    </row>
    <row r="38" spans="1:5" ht="16.5" customHeight="1" x14ac:dyDescent="0.2">
      <c r="A38" s="405" t="s">
        <v>97</v>
      </c>
      <c r="B38" s="406" t="s">
        <v>184</v>
      </c>
      <c r="C38" s="407" t="s">
        <v>185</v>
      </c>
      <c r="D38" s="417">
        <v>37.918500000000002</v>
      </c>
      <c r="E38" s="4">
        <v>8.5285600000000006</v>
      </c>
    </row>
    <row r="39" spans="1:5" ht="16.5" customHeight="1" x14ac:dyDescent="0.2">
      <c r="A39" s="370" t="s">
        <v>99</v>
      </c>
      <c r="B39" s="371" t="s">
        <v>186</v>
      </c>
      <c r="C39" s="372" t="s">
        <v>188</v>
      </c>
      <c r="D39" s="389">
        <f>D40+D44+D45+D46+D47</f>
        <v>1599.5809999999999</v>
      </c>
    </row>
    <row r="40" spans="1:5" ht="16.5" customHeight="1" x14ac:dyDescent="0.2">
      <c r="A40" s="370" t="s">
        <v>101</v>
      </c>
      <c r="B40" s="371" t="s">
        <v>198</v>
      </c>
      <c r="C40" s="372" t="s">
        <v>200</v>
      </c>
      <c r="D40" s="373">
        <f>D41+D42+D43</f>
        <v>242.2</v>
      </c>
    </row>
    <row r="41" spans="1:5" ht="32.25" customHeight="1" x14ac:dyDescent="0.2">
      <c r="A41" s="400" t="s">
        <v>103</v>
      </c>
      <c r="B41" s="401" t="s">
        <v>204</v>
      </c>
      <c r="C41" s="402" t="s">
        <v>205</v>
      </c>
      <c r="D41" s="404">
        <v>116.4</v>
      </c>
      <c r="E41">
        <v>46.4</v>
      </c>
    </row>
    <row r="42" spans="1:5" ht="16.5" customHeight="1" x14ac:dyDescent="0.2">
      <c r="A42" s="370" t="s">
        <v>105</v>
      </c>
      <c r="B42" s="371" t="s">
        <v>206</v>
      </c>
      <c r="C42" s="375" t="s">
        <v>207</v>
      </c>
      <c r="D42" s="376">
        <v>50.8</v>
      </c>
    </row>
    <row r="43" spans="1:5" ht="32.25" customHeight="1" x14ac:dyDescent="0.2">
      <c r="A43" s="370" t="s">
        <v>107</v>
      </c>
      <c r="B43" s="371" t="s">
        <v>208</v>
      </c>
      <c r="C43" s="375" t="s">
        <v>209</v>
      </c>
      <c r="D43" s="376">
        <v>75</v>
      </c>
    </row>
    <row r="44" spans="1:5" ht="16.5" customHeight="1" x14ac:dyDescent="0.2">
      <c r="A44" s="418" t="s">
        <v>109</v>
      </c>
      <c r="B44" s="401" t="s">
        <v>210</v>
      </c>
      <c r="C44" s="419" t="s">
        <v>211</v>
      </c>
      <c r="D44" s="420">
        <v>1105.5809999999999</v>
      </c>
      <c r="E44">
        <v>45.04</v>
      </c>
    </row>
    <row r="45" spans="1:5" ht="16.5" customHeight="1" x14ac:dyDescent="0.2">
      <c r="A45" s="405" t="s">
        <v>111</v>
      </c>
      <c r="B45" s="406" t="s">
        <v>212</v>
      </c>
      <c r="C45" s="421" t="s">
        <v>213</v>
      </c>
      <c r="D45" s="422">
        <v>18.5</v>
      </c>
      <c r="E45">
        <v>5.5</v>
      </c>
    </row>
    <row r="46" spans="1:5" ht="32.25" customHeight="1" x14ac:dyDescent="0.2">
      <c r="A46" s="370" t="s">
        <v>115</v>
      </c>
      <c r="B46" s="371" t="s">
        <v>214</v>
      </c>
      <c r="C46" s="372" t="s">
        <v>215</v>
      </c>
      <c r="D46" s="373">
        <v>12.5</v>
      </c>
    </row>
    <row r="47" spans="1:5" ht="16.5" customHeight="1" x14ac:dyDescent="0.2">
      <c r="A47" s="405" t="s">
        <v>120</v>
      </c>
      <c r="B47" s="406" t="s">
        <v>216</v>
      </c>
      <c r="C47" s="421" t="s">
        <v>217</v>
      </c>
      <c r="D47" s="423">
        <v>220.8</v>
      </c>
      <c r="E47">
        <v>35</v>
      </c>
    </row>
    <row r="48" spans="1:5" ht="32.25" customHeight="1" x14ac:dyDescent="0.2">
      <c r="A48" s="370" t="s">
        <v>122</v>
      </c>
      <c r="B48" s="371"/>
      <c r="C48" s="372" t="s">
        <v>218</v>
      </c>
      <c r="D48" s="389">
        <f>D13+D25+D39</f>
        <v>28641.0645</v>
      </c>
    </row>
    <row r="49" spans="1:5" ht="16.5" customHeight="1" x14ac:dyDescent="0.2">
      <c r="A49" s="572" t="s">
        <v>127</v>
      </c>
      <c r="B49" s="575"/>
      <c r="C49" s="390" t="s">
        <v>221</v>
      </c>
      <c r="D49" s="391">
        <v>663.25</v>
      </c>
    </row>
    <row r="50" spans="1:5" ht="15.75" customHeight="1" x14ac:dyDescent="0.2">
      <c r="A50" s="573"/>
      <c r="B50" s="576"/>
      <c r="C50" s="392" t="s">
        <v>222</v>
      </c>
      <c r="D50" s="393">
        <v>107.551</v>
      </c>
    </row>
    <row r="51" spans="1:5" ht="31.5" customHeight="1" x14ac:dyDescent="0.2">
      <c r="A51" s="573"/>
      <c r="B51" s="576"/>
      <c r="C51" s="392" t="s">
        <v>224</v>
      </c>
      <c r="D51" s="394">
        <v>100.524</v>
      </c>
    </row>
    <row r="52" spans="1:5" ht="13.5" customHeight="1" x14ac:dyDescent="0.2">
      <c r="A52" s="574"/>
      <c r="B52" s="577"/>
      <c r="C52" s="395" t="s">
        <v>225</v>
      </c>
      <c r="D52" s="396">
        <v>455.17500000000001</v>
      </c>
    </row>
    <row r="53" spans="1:5" ht="12.75" customHeight="1" x14ac:dyDescent="0.2"/>
    <row r="54" spans="1:5" ht="12.75" customHeight="1" x14ac:dyDescent="0.2">
      <c r="E54" s="424">
        <f>SUM(E15:E47)</f>
        <v>-76.331439999999986</v>
      </c>
    </row>
    <row r="55" spans="1:5" ht="12.75" customHeight="1" x14ac:dyDescent="0.2"/>
    <row r="56" spans="1:5" ht="12.75" customHeight="1" x14ac:dyDescent="0.2"/>
    <row r="57" spans="1:5" ht="12.75" customHeight="1" x14ac:dyDescent="0.2"/>
    <row r="58" spans="1:5" ht="12.75" customHeight="1" x14ac:dyDescent="0.2"/>
    <row r="59" spans="1:5" ht="12.75" customHeight="1" x14ac:dyDescent="0.2"/>
    <row r="60" spans="1:5" ht="12.75" customHeight="1" x14ac:dyDescent="0.2"/>
    <row r="61" spans="1:5" ht="12.75" customHeight="1" x14ac:dyDescent="0.2"/>
    <row r="62" spans="1:5" ht="12.75" customHeight="1" x14ac:dyDescent="0.2"/>
    <row r="63" spans="1:5" ht="12.75" customHeight="1" x14ac:dyDescent="0.2"/>
    <row r="64" spans="1: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">
    <mergeCell ref="A8:D8"/>
    <mergeCell ref="A49:A52"/>
    <mergeCell ref="B49:B5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opLeftCell="A30" workbookViewId="0">
      <selection activeCell="D61" sqref="D61"/>
    </sheetView>
  </sheetViews>
  <sheetFormatPr defaultColWidth="14.42578125" defaultRowHeight="15" customHeight="1" x14ac:dyDescent="0.2"/>
  <cols>
    <col min="1" max="1" width="5.85546875" customWidth="1"/>
    <col min="2" max="2" width="72.5703125" customWidth="1"/>
    <col min="3" max="3" width="11" customWidth="1"/>
    <col min="4" max="26" width="8" customWidth="1"/>
  </cols>
  <sheetData>
    <row r="1" spans="1:4" ht="12.75" customHeight="1" x14ac:dyDescent="0.2"/>
    <row r="2" spans="1:4" ht="15.75" customHeight="1" x14ac:dyDescent="0.25">
      <c r="B2" s="1" t="s">
        <v>380</v>
      </c>
    </row>
    <row r="3" spans="1:4" ht="15.75" customHeight="1" x14ac:dyDescent="0.25">
      <c r="B3" s="2" t="s">
        <v>5</v>
      </c>
      <c r="C3" s="2"/>
    </row>
    <row r="4" spans="1:4" ht="15.75" customHeight="1" x14ac:dyDescent="0.25">
      <c r="B4" s="2" t="s">
        <v>6</v>
      </c>
    </row>
    <row r="5" spans="1:4" ht="15.75" customHeight="1" x14ac:dyDescent="0.25">
      <c r="A5" s="433"/>
      <c r="B5" s="434" t="s">
        <v>8</v>
      </c>
      <c r="C5" s="433"/>
      <c r="D5" s="433"/>
    </row>
    <row r="6" spans="1:4" ht="15.75" customHeight="1" x14ac:dyDescent="0.25">
      <c r="A6" s="433"/>
      <c r="B6" s="434" t="s">
        <v>379</v>
      </c>
      <c r="C6" s="433"/>
      <c r="D6" s="433"/>
    </row>
    <row r="7" spans="1:4" ht="15.75" customHeight="1" x14ac:dyDescent="0.25">
      <c r="A7" s="433"/>
      <c r="B7" s="434" t="s">
        <v>11</v>
      </c>
      <c r="C7" s="433"/>
      <c r="D7" s="433"/>
    </row>
    <row r="8" spans="1:4" ht="31.5" customHeight="1" x14ac:dyDescent="0.25">
      <c r="A8" s="433"/>
      <c r="B8" s="435" t="s">
        <v>13</v>
      </c>
      <c r="C8" s="433"/>
      <c r="D8" s="433"/>
    </row>
    <row r="9" spans="1:4" ht="15.75" customHeight="1" x14ac:dyDescent="0.25">
      <c r="A9" s="433"/>
      <c r="B9" s="434" t="s">
        <v>16</v>
      </c>
      <c r="C9" s="433"/>
      <c r="D9" s="433"/>
    </row>
    <row r="10" spans="1:4" ht="15.75" customHeight="1" x14ac:dyDescent="0.25">
      <c r="A10" s="436" t="s">
        <v>17</v>
      </c>
      <c r="B10" s="437" t="s">
        <v>22</v>
      </c>
      <c r="C10" s="436" t="s">
        <v>23</v>
      </c>
      <c r="D10" s="433"/>
    </row>
    <row r="11" spans="1:4" ht="20.25" customHeight="1" x14ac:dyDescent="0.2">
      <c r="A11" s="436" t="s">
        <v>24</v>
      </c>
      <c r="B11" s="578" t="s">
        <v>26</v>
      </c>
      <c r="C11" s="579"/>
      <c r="D11" s="433"/>
    </row>
    <row r="12" spans="1:4" ht="19.5" customHeight="1" x14ac:dyDescent="0.2">
      <c r="A12" s="436" t="s">
        <v>34</v>
      </c>
      <c r="B12" s="438" t="s">
        <v>35</v>
      </c>
      <c r="C12" s="438">
        <f>C13+C14+C15+C16</f>
        <v>48.5</v>
      </c>
      <c r="D12" s="433"/>
    </row>
    <row r="13" spans="1:4" ht="18" customHeight="1" x14ac:dyDescent="0.25">
      <c r="A13" s="436" t="s">
        <v>36</v>
      </c>
      <c r="B13" s="439" t="s">
        <v>37</v>
      </c>
      <c r="C13" s="437">
        <v>26.4</v>
      </c>
      <c r="D13" s="433"/>
    </row>
    <row r="14" spans="1:4" ht="14.25" customHeight="1" x14ac:dyDescent="0.25">
      <c r="A14" s="436" t="s">
        <v>38</v>
      </c>
      <c r="B14" s="440" t="s">
        <v>39</v>
      </c>
      <c r="C14" s="437">
        <v>11.8</v>
      </c>
      <c r="D14" s="433"/>
    </row>
    <row r="15" spans="1:4" ht="14.25" customHeight="1" x14ac:dyDescent="0.25">
      <c r="A15" s="436" t="s">
        <v>40</v>
      </c>
      <c r="B15" s="440" t="s">
        <v>41</v>
      </c>
      <c r="C15" s="437">
        <v>0.5</v>
      </c>
      <c r="D15" s="433"/>
    </row>
    <row r="16" spans="1:4" ht="14.25" customHeight="1" x14ac:dyDescent="0.25">
      <c r="A16" s="436" t="s">
        <v>42</v>
      </c>
      <c r="B16" s="440" t="s">
        <v>44</v>
      </c>
      <c r="C16" s="437">
        <v>9.8000000000000007</v>
      </c>
      <c r="D16" s="433"/>
    </row>
    <row r="17" spans="1:5" ht="16.5" customHeight="1" x14ac:dyDescent="0.2">
      <c r="A17" s="436" t="s">
        <v>46</v>
      </c>
      <c r="B17" s="438" t="s">
        <v>47</v>
      </c>
      <c r="C17" s="438">
        <f>C18+C19</f>
        <v>688.5</v>
      </c>
      <c r="D17" s="441"/>
      <c r="E17" s="4"/>
    </row>
    <row r="18" spans="1:5" ht="18" customHeight="1" x14ac:dyDescent="0.25">
      <c r="A18" s="436" t="s">
        <v>49</v>
      </c>
      <c r="B18" s="440" t="s">
        <v>50</v>
      </c>
      <c r="C18" s="437">
        <v>674.6</v>
      </c>
      <c r="D18" s="433"/>
    </row>
    <row r="19" spans="1:5" ht="15" customHeight="1" x14ac:dyDescent="0.25">
      <c r="A19" s="436" t="s">
        <v>51</v>
      </c>
      <c r="B19" s="440" t="s">
        <v>52</v>
      </c>
      <c r="C19" s="437">
        <v>13.9</v>
      </c>
      <c r="D19" s="433"/>
    </row>
    <row r="20" spans="1:5" ht="19.5" customHeight="1" x14ac:dyDescent="0.2">
      <c r="A20" s="436" t="s">
        <v>53</v>
      </c>
      <c r="B20" s="438" t="s">
        <v>54</v>
      </c>
      <c r="C20" s="438">
        <f>SUM(C21:C27)</f>
        <v>1114.9000000000001</v>
      </c>
      <c r="D20" s="433"/>
    </row>
    <row r="21" spans="1:5" ht="17.25" customHeight="1" x14ac:dyDescent="0.25">
      <c r="A21" s="442" t="s">
        <v>57</v>
      </c>
      <c r="B21" s="443" t="s">
        <v>58</v>
      </c>
      <c r="C21" s="444">
        <v>207.5</v>
      </c>
      <c r="D21" s="433">
        <v>6.3</v>
      </c>
    </row>
    <row r="22" spans="1:5" ht="17.25" customHeight="1" x14ac:dyDescent="0.25">
      <c r="A22" s="442" t="s">
        <v>59</v>
      </c>
      <c r="B22" s="443" t="s">
        <v>60</v>
      </c>
      <c r="C22" s="444">
        <v>283</v>
      </c>
      <c r="D22" s="445">
        <v>-7.2</v>
      </c>
    </row>
    <row r="23" spans="1:5" ht="16.5" customHeight="1" x14ac:dyDescent="0.25">
      <c r="A23" s="442" t="s">
        <v>61</v>
      </c>
      <c r="B23" s="443" t="s">
        <v>62</v>
      </c>
      <c r="C23" s="444">
        <v>333.2</v>
      </c>
      <c r="D23" s="433">
        <v>30.3</v>
      </c>
    </row>
    <row r="24" spans="1:5" ht="16.5" customHeight="1" x14ac:dyDescent="0.25">
      <c r="A24" s="442" t="s">
        <v>65</v>
      </c>
      <c r="B24" s="443" t="s">
        <v>66</v>
      </c>
      <c r="C24" s="444">
        <v>77.900000000000006</v>
      </c>
      <c r="D24" s="433">
        <v>15.7</v>
      </c>
    </row>
    <row r="25" spans="1:5" ht="18" customHeight="1" x14ac:dyDescent="0.25">
      <c r="A25" s="436" t="s">
        <v>67</v>
      </c>
      <c r="B25" s="440" t="s">
        <v>68</v>
      </c>
      <c r="C25" s="437">
        <v>14.3</v>
      </c>
      <c r="D25" s="433"/>
    </row>
    <row r="26" spans="1:5" ht="15" customHeight="1" x14ac:dyDescent="0.25">
      <c r="A26" s="436" t="s">
        <v>69</v>
      </c>
      <c r="B26" s="440" t="s">
        <v>71</v>
      </c>
      <c r="C26" s="437">
        <v>199</v>
      </c>
      <c r="D26" s="433"/>
    </row>
    <row r="27" spans="1:5" ht="15" customHeight="1" x14ac:dyDescent="0.25">
      <c r="A27" s="442" t="s">
        <v>73</v>
      </c>
      <c r="B27" s="443" t="s">
        <v>74</v>
      </c>
      <c r="C27" s="444">
        <v>0</v>
      </c>
      <c r="D27" s="433">
        <v>-0.3</v>
      </c>
    </row>
    <row r="28" spans="1:5" ht="15" customHeight="1" x14ac:dyDescent="0.2">
      <c r="A28" s="436" t="s">
        <v>75</v>
      </c>
      <c r="B28" s="438" t="s">
        <v>76</v>
      </c>
      <c r="C28" s="438">
        <f>C29+C30</f>
        <v>117.46</v>
      </c>
      <c r="D28" s="433"/>
    </row>
    <row r="29" spans="1:5" ht="15" customHeight="1" x14ac:dyDescent="0.25">
      <c r="A29" s="446" t="s">
        <v>79</v>
      </c>
      <c r="B29" s="447" t="s">
        <v>82</v>
      </c>
      <c r="C29" s="448">
        <v>115.66</v>
      </c>
      <c r="D29" s="433"/>
    </row>
    <row r="30" spans="1:5" ht="15" customHeight="1" x14ac:dyDescent="0.25">
      <c r="A30" s="446" t="s">
        <v>84</v>
      </c>
      <c r="B30" s="447" t="s">
        <v>85</v>
      </c>
      <c r="C30" s="448">
        <v>1.8</v>
      </c>
      <c r="D30" s="433"/>
    </row>
    <row r="31" spans="1:5" ht="15.75" customHeight="1" x14ac:dyDescent="0.25">
      <c r="A31" s="436" t="s">
        <v>86</v>
      </c>
      <c r="B31" s="438" t="s">
        <v>87</v>
      </c>
      <c r="C31" s="449">
        <f>C32+C33+C34</f>
        <v>448.5</v>
      </c>
      <c r="D31" s="433"/>
    </row>
    <row r="32" spans="1:5" ht="15" customHeight="1" x14ac:dyDescent="0.25">
      <c r="A32" s="436" t="s">
        <v>88</v>
      </c>
      <c r="B32" s="440" t="s">
        <v>89</v>
      </c>
      <c r="C32" s="437">
        <v>191.8</v>
      </c>
      <c r="D32" s="433"/>
    </row>
    <row r="33" spans="1:4" ht="16.5" customHeight="1" x14ac:dyDescent="0.25">
      <c r="A33" s="436" t="s">
        <v>90</v>
      </c>
      <c r="B33" s="440" t="s">
        <v>91</v>
      </c>
      <c r="C33" s="437">
        <v>256</v>
      </c>
      <c r="D33" s="433"/>
    </row>
    <row r="34" spans="1:4" ht="31.5" customHeight="1" x14ac:dyDescent="0.25">
      <c r="A34" s="436" t="s">
        <v>93</v>
      </c>
      <c r="B34" s="450" t="s">
        <v>94</v>
      </c>
      <c r="C34" s="437">
        <v>0.7</v>
      </c>
      <c r="D34" s="433"/>
    </row>
    <row r="35" spans="1:4" ht="16.5" customHeight="1" x14ac:dyDescent="0.2">
      <c r="A35" s="436" t="s">
        <v>95</v>
      </c>
      <c r="B35" s="438" t="s">
        <v>96</v>
      </c>
      <c r="C35" s="438">
        <f>C36</f>
        <v>7.3</v>
      </c>
      <c r="D35" s="433"/>
    </row>
    <row r="36" spans="1:4" ht="18.75" customHeight="1" x14ac:dyDescent="0.25">
      <c r="A36" s="436" t="s">
        <v>97</v>
      </c>
      <c r="B36" s="440" t="s">
        <v>98</v>
      </c>
      <c r="C36" s="437">
        <v>7.3</v>
      </c>
      <c r="D36" s="433"/>
    </row>
    <row r="37" spans="1:4" ht="18" customHeight="1" x14ac:dyDescent="0.2">
      <c r="A37" s="436" t="s">
        <v>99</v>
      </c>
      <c r="B37" s="438" t="s">
        <v>100</v>
      </c>
      <c r="C37" s="438">
        <f>C38</f>
        <v>26</v>
      </c>
      <c r="D37" s="433"/>
    </row>
    <row r="38" spans="1:4" ht="18" customHeight="1" x14ac:dyDescent="0.25">
      <c r="A38" s="436" t="s">
        <v>101</v>
      </c>
      <c r="B38" s="440" t="s">
        <v>102</v>
      </c>
      <c r="C38" s="437">
        <v>26</v>
      </c>
      <c r="D38" s="433"/>
    </row>
    <row r="39" spans="1:4" ht="16.5" customHeight="1" x14ac:dyDescent="0.2">
      <c r="A39" s="436" t="s">
        <v>103</v>
      </c>
      <c r="B39" s="438" t="s">
        <v>104</v>
      </c>
      <c r="C39" s="438">
        <f>C40</f>
        <v>0.6</v>
      </c>
      <c r="D39" s="433"/>
    </row>
    <row r="40" spans="1:4" ht="17.25" customHeight="1" x14ac:dyDescent="0.25">
      <c r="A40" s="436" t="s">
        <v>105</v>
      </c>
      <c r="B40" s="440" t="s">
        <v>106</v>
      </c>
      <c r="C40" s="437">
        <v>0.6</v>
      </c>
      <c r="D40" s="433"/>
    </row>
    <row r="41" spans="1:4" ht="15.75" customHeight="1" x14ac:dyDescent="0.2">
      <c r="A41" s="436" t="s">
        <v>107</v>
      </c>
      <c r="B41" s="438" t="s">
        <v>108</v>
      </c>
      <c r="C41" s="438">
        <v>8.8000000000000007</v>
      </c>
      <c r="D41" s="433"/>
    </row>
    <row r="42" spans="1:4" ht="18.75" customHeight="1" x14ac:dyDescent="0.25">
      <c r="A42" s="436" t="s">
        <v>109</v>
      </c>
      <c r="B42" s="440" t="s">
        <v>110</v>
      </c>
      <c r="C42" s="437">
        <v>8.8000000000000007</v>
      </c>
      <c r="D42" s="433"/>
    </row>
    <row r="43" spans="1:4" ht="19.5" customHeight="1" x14ac:dyDescent="0.2">
      <c r="A43" s="442" t="s">
        <v>111</v>
      </c>
      <c r="B43" s="451" t="s">
        <v>112</v>
      </c>
      <c r="C43" s="452">
        <f>C12+C17+C20+C28+C31+C35+C37+C39+C41</f>
        <v>2460.5600000000004</v>
      </c>
      <c r="D43" s="433">
        <v>44.8</v>
      </c>
    </row>
    <row r="44" spans="1:4" ht="18" customHeight="1" x14ac:dyDescent="0.25">
      <c r="A44" s="436" t="s">
        <v>115</v>
      </c>
      <c r="B44" s="438" t="s">
        <v>116</v>
      </c>
      <c r="C44" s="449">
        <f>C46+C48+C47+C49+C50</f>
        <v>6391.8</v>
      </c>
      <c r="D44" s="433"/>
    </row>
    <row r="45" spans="1:4" ht="15.75" hidden="1" customHeight="1" x14ac:dyDescent="0.25">
      <c r="A45" s="436"/>
      <c r="B45" s="453"/>
      <c r="C45" s="454"/>
      <c r="D45" s="433"/>
    </row>
    <row r="46" spans="1:4" ht="15.75" customHeight="1" x14ac:dyDescent="0.25">
      <c r="A46" s="436" t="s">
        <v>120</v>
      </c>
      <c r="B46" s="443" t="s">
        <v>121</v>
      </c>
      <c r="C46" s="444">
        <v>6037.3</v>
      </c>
      <c r="D46" s="433">
        <v>-83.1</v>
      </c>
    </row>
    <row r="47" spans="1:4" ht="30.75" customHeight="1" x14ac:dyDescent="0.25">
      <c r="A47" s="436" t="s">
        <v>122</v>
      </c>
      <c r="B47" s="455" t="s">
        <v>123</v>
      </c>
      <c r="C47" s="437">
        <v>128.19999999999999</v>
      </c>
      <c r="D47" s="433"/>
    </row>
    <row r="48" spans="1:4" ht="31.5" customHeight="1" x14ac:dyDescent="0.25">
      <c r="A48" s="436" t="s">
        <v>127</v>
      </c>
      <c r="B48" s="456" t="s">
        <v>128</v>
      </c>
      <c r="C48" s="437">
        <v>0.5</v>
      </c>
      <c r="D48" s="433"/>
    </row>
    <row r="49" spans="1:4" ht="31.5" customHeight="1" x14ac:dyDescent="0.25">
      <c r="A49" s="436" t="s">
        <v>132</v>
      </c>
      <c r="B49" s="456" t="s">
        <v>133</v>
      </c>
      <c r="C49" s="437">
        <v>156.5</v>
      </c>
      <c r="D49" s="433"/>
    </row>
    <row r="50" spans="1:4" ht="15.75" customHeight="1" x14ac:dyDescent="0.25">
      <c r="A50" s="436" t="s">
        <v>134</v>
      </c>
      <c r="B50" s="456" t="s">
        <v>136</v>
      </c>
      <c r="C50" s="437">
        <v>69.3</v>
      </c>
      <c r="D50" s="433"/>
    </row>
    <row r="51" spans="1:4" ht="15" customHeight="1" x14ac:dyDescent="0.25">
      <c r="A51" s="457" t="s">
        <v>138</v>
      </c>
      <c r="B51" s="458" t="s">
        <v>142</v>
      </c>
      <c r="C51" s="437">
        <f>C52</f>
        <v>1315.7</v>
      </c>
      <c r="D51" s="433"/>
    </row>
    <row r="52" spans="1:4" ht="15.75" customHeight="1" x14ac:dyDescent="0.25">
      <c r="A52" s="457" t="s">
        <v>145</v>
      </c>
      <c r="B52" s="456" t="s">
        <v>146</v>
      </c>
      <c r="C52" s="437">
        <v>1315.7</v>
      </c>
      <c r="D52" s="433"/>
    </row>
    <row r="53" spans="1:4" ht="35.25" customHeight="1" x14ac:dyDescent="0.25">
      <c r="A53" s="457" t="s">
        <v>147</v>
      </c>
      <c r="B53" s="438" t="s">
        <v>148</v>
      </c>
      <c r="C53" s="449">
        <f>C54+C55+C56+C57+C58</f>
        <v>2148</v>
      </c>
      <c r="D53" s="433"/>
    </row>
    <row r="54" spans="1:4" ht="15.75" customHeight="1" x14ac:dyDescent="0.25">
      <c r="A54" s="459" t="s">
        <v>153</v>
      </c>
      <c r="B54" s="447" t="s">
        <v>189</v>
      </c>
      <c r="C54" s="448">
        <v>408</v>
      </c>
      <c r="D54" s="433"/>
    </row>
    <row r="55" spans="1:4" ht="31.5" customHeight="1" x14ac:dyDescent="0.25">
      <c r="A55" s="460" t="s">
        <v>191</v>
      </c>
      <c r="B55" s="443" t="s">
        <v>192</v>
      </c>
      <c r="C55" s="444">
        <v>107</v>
      </c>
      <c r="D55" s="433">
        <v>-365</v>
      </c>
    </row>
    <row r="56" spans="1:4" ht="15.75" customHeight="1" x14ac:dyDescent="0.25">
      <c r="A56" s="457" t="s">
        <v>194</v>
      </c>
      <c r="B56" s="440" t="s">
        <v>195</v>
      </c>
      <c r="C56" s="437">
        <v>1372</v>
      </c>
      <c r="D56" s="433"/>
    </row>
    <row r="57" spans="1:4" ht="15.75" customHeight="1" x14ac:dyDescent="0.25">
      <c r="A57" s="457" t="s">
        <v>196</v>
      </c>
      <c r="B57" s="440" t="s">
        <v>197</v>
      </c>
      <c r="C57" s="437">
        <v>210</v>
      </c>
      <c r="D57" s="433"/>
    </row>
    <row r="58" spans="1:4" ht="15.75" customHeight="1" x14ac:dyDescent="0.25">
      <c r="A58" s="457" t="s">
        <v>199</v>
      </c>
      <c r="B58" s="440" t="s">
        <v>201</v>
      </c>
      <c r="C58" s="437">
        <v>51</v>
      </c>
      <c r="D58" s="433"/>
    </row>
    <row r="59" spans="1:4" ht="15.75" customHeight="1" x14ac:dyDescent="0.25">
      <c r="A59" s="457" t="s">
        <v>202</v>
      </c>
      <c r="B59" s="438" t="s">
        <v>203</v>
      </c>
      <c r="C59" s="461">
        <f>C53+C44+C43+C51</f>
        <v>12316.060000000001</v>
      </c>
      <c r="D59" s="433"/>
    </row>
    <row r="60" spans="1:4" ht="15.75" customHeight="1" x14ac:dyDescent="0.25">
      <c r="A60" s="433"/>
      <c r="B60" s="462"/>
      <c r="C60" s="433"/>
      <c r="D60" s="433"/>
    </row>
    <row r="61" spans="1:4" ht="12.75" customHeight="1" x14ac:dyDescent="0.2">
      <c r="A61" s="433"/>
      <c r="B61" s="433"/>
      <c r="C61" s="433"/>
      <c r="D61" s="433"/>
    </row>
    <row r="62" spans="1:4" ht="12.75" customHeight="1" x14ac:dyDescent="0.2">
      <c r="A62" s="433"/>
      <c r="B62" s="433"/>
      <c r="C62" s="433"/>
      <c r="D62" s="433"/>
    </row>
    <row r="63" spans="1:4" ht="12.75" customHeight="1" x14ac:dyDescent="0.2"/>
    <row r="64" spans="1:4" ht="12.75" customHeight="1" x14ac:dyDescent="0.2"/>
    <row r="65" spans="6:6" ht="12.75" customHeight="1" x14ac:dyDescent="0.2"/>
    <row r="66" spans="6:6" ht="12.75" customHeight="1" x14ac:dyDescent="0.2"/>
    <row r="67" spans="6:6" ht="12.75" customHeight="1" x14ac:dyDescent="0.2"/>
    <row r="68" spans="6:6" ht="12.75" customHeight="1" x14ac:dyDescent="0.2"/>
    <row r="69" spans="6:6" ht="12.75" customHeight="1" x14ac:dyDescent="0.2"/>
    <row r="70" spans="6:6" ht="12.75" customHeight="1" x14ac:dyDescent="0.2"/>
    <row r="71" spans="6:6" ht="12.75" customHeight="1" x14ac:dyDescent="0.2"/>
    <row r="72" spans="6:6" ht="12.75" customHeight="1" x14ac:dyDescent="0.2"/>
    <row r="73" spans="6:6" ht="12.75" customHeight="1" x14ac:dyDescent="0.2"/>
    <row r="74" spans="6:6" ht="12.75" customHeight="1" x14ac:dyDescent="0.2"/>
    <row r="75" spans="6:6" ht="12.75" customHeight="1" x14ac:dyDescent="0.2"/>
    <row r="76" spans="6:6" ht="12.75" customHeight="1" x14ac:dyDescent="0.2"/>
    <row r="77" spans="6:6" ht="12.75" customHeight="1" x14ac:dyDescent="0.2"/>
    <row r="78" spans="6:6" ht="12.75" customHeight="1" x14ac:dyDescent="0.2">
      <c r="F78" s="445"/>
    </row>
    <row r="79" spans="6:6" ht="12.75" customHeight="1" x14ac:dyDescent="0.2"/>
    <row r="80" spans="6:6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B11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5"/>
  <sheetViews>
    <sheetView topLeftCell="A19" workbookViewId="0">
      <selection activeCell="G66" sqref="G66"/>
    </sheetView>
  </sheetViews>
  <sheetFormatPr defaultColWidth="14.42578125" defaultRowHeight="15" customHeight="1" x14ac:dyDescent="0.2"/>
  <cols>
    <col min="1" max="1" width="4.7109375" customWidth="1"/>
    <col min="2" max="2" width="42.85546875" customWidth="1"/>
    <col min="3" max="3" width="11.42578125" customWidth="1"/>
    <col min="4" max="4" width="9" customWidth="1"/>
    <col min="5" max="5" width="9.140625" customWidth="1"/>
    <col min="6" max="6" width="13" customWidth="1"/>
    <col min="7" max="7" width="8" customWidth="1"/>
    <col min="8" max="8" width="18.85546875" customWidth="1"/>
    <col min="9" max="26" width="8" customWidth="1"/>
  </cols>
  <sheetData>
    <row r="1" spans="1:8" ht="12.75" customHeight="1" x14ac:dyDescent="0.2"/>
    <row r="2" spans="1:8" ht="15.75" customHeight="1" x14ac:dyDescent="0.25">
      <c r="A2" s="1" t="s">
        <v>3</v>
      </c>
    </row>
    <row r="3" spans="1:8" ht="15.75" customHeight="1" x14ac:dyDescent="0.25">
      <c r="A3" s="589" t="s">
        <v>9</v>
      </c>
      <c r="B3" s="571"/>
      <c r="C3" s="571"/>
      <c r="D3" s="571"/>
      <c r="E3" s="571"/>
      <c r="F3" s="571"/>
      <c r="G3" s="571"/>
      <c r="H3" s="571"/>
    </row>
    <row r="4" spans="1:8" ht="15.75" customHeight="1" x14ac:dyDescent="0.25">
      <c r="A4" s="2" t="s">
        <v>12</v>
      </c>
    </row>
    <row r="5" spans="1:8" ht="15.75" customHeight="1" x14ac:dyDescent="0.25">
      <c r="A5" s="2"/>
      <c r="D5" s="14" t="s">
        <v>246</v>
      </c>
      <c r="E5" s="14"/>
      <c r="F5" s="14"/>
      <c r="G5" s="14"/>
    </row>
    <row r="6" spans="1:8" ht="15.75" customHeight="1" x14ac:dyDescent="0.25">
      <c r="A6" s="2"/>
      <c r="D6" s="9" t="s">
        <v>248</v>
      </c>
      <c r="E6" s="9"/>
      <c r="F6" s="9"/>
      <c r="G6" s="15"/>
    </row>
    <row r="7" spans="1:8" ht="15.75" customHeight="1" x14ac:dyDescent="0.25">
      <c r="A7" s="2"/>
      <c r="D7" s="9" t="s">
        <v>403</v>
      </c>
      <c r="E7" s="9"/>
      <c r="F7" s="9"/>
      <c r="G7" s="15"/>
    </row>
    <row r="8" spans="1:8" ht="12.75" customHeight="1" x14ac:dyDescent="0.2">
      <c r="A8" s="433"/>
      <c r="B8" s="433"/>
      <c r="C8" s="433"/>
      <c r="D8" s="433"/>
      <c r="E8" s="433"/>
      <c r="F8" s="433"/>
      <c r="G8" s="433"/>
    </row>
    <row r="9" spans="1:8" ht="12.75" customHeight="1" x14ac:dyDescent="0.25">
      <c r="A9" s="463" t="s">
        <v>381</v>
      </c>
      <c r="B9" s="464"/>
      <c r="C9" s="464"/>
      <c r="D9" s="464"/>
      <c r="E9" s="464"/>
      <c r="F9" s="464"/>
      <c r="G9" s="464"/>
    </row>
    <row r="10" spans="1:8" ht="12.75" customHeight="1" x14ac:dyDescent="0.25">
      <c r="A10" s="463" t="s">
        <v>18</v>
      </c>
      <c r="B10" s="464"/>
      <c r="C10" s="464"/>
      <c r="D10" s="464"/>
      <c r="E10" s="464"/>
      <c r="F10" s="464"/>
      <c r="G10" s="464"/>
    </row>
    <row r="11" spans="1:8" ht="12.75" customHeight="1" thickBot="1" x14ac:dyDescent="0.3">
      <c r="A11" s="464"/>
      <c r="B11" s="464"/>
      <c r="C11" s="464"/>
      <c r="D11" s="464"/>
      <c r="E11" s="465" t="s">
        <v>19</v>
      </c>
      <c r="F11" s="464"/>
      <c r="G11" s="464"/>
    </row>
    <row r="12" spans="1:8" ht="12.75" customHeight="1" x14ac:dyDescent="0.2">
      <c r="A12" s="580" t="s">
        <v>21</v>
      </c>
      <c r="B12" s="582" t="s">
        <v>27</v>
      </c>
      <c r="C12" s="584" t="s">
        <v>29</v>
      </c>
      <c r="D12" s="586" t="s">
        <v>30</v>
      </c>
      <c r="E12" s="587"/>
      <c r="F12" s="588"/>
      <c r="G12" s="464"/>
    </row>
    <row r="13" spans="1:8" ht="12.75" customHeight="1" thickBot="1" x14ac:dyDescent="0.25">
      <c r="A13" s="581"/>
      <c r="B13" s="583"/>
      <c r="C13" s="585"/>
      <c r="D13" s="466" t="s">
        <v>31</v>
      </c>
      <c r="E13" s="467" t="s">
        <v>32</v>
      </c>
      <c r="F13" s="468" t="s">
        <v>33</v>
      </c>
      <c r="G13" s="464"/>
    </row>
    <row r="14" spans="1:8" ht="12.75" customHeight="1" x14ac:dyDescent="0.2">
      <c r="A14" s="469" t="s">
        <v>24</v>
      </c>
      <c r="B14" s="470" t="s">
        <v>43</v>
      </c>
      <c r="C14" s="471">
        <f>D14+E14+F14</f>
        <v>26</v>
      </c>
      <c r="D14" s="472"/>
      <c r="E14" s="473">
        <v>26</v>
      </c>
      <c r="F14" s="474"/>
      <c r="G14" s="464"/>
    </row>
    <row r="15" spans="1:8" ht="12.75" customHeight="1" x14ac:dyDescent="0.2">
      <c r="A15" s="475" t="s">
        <v>34</v>
      </c>
      <c r="B15" s="476" t="s">
        <v>92</v>
      </c>
      <c r="C15" s="477">
        <f t="shared" ref="C15:C63" si="0">D15+E15+F15</f>
        <v>45.8</v>
      </c>
      <c r="D15" s="478"/>
      <c r="E15" s="479">
        <v>28.8</v>
      </c>
      <c r="F15" s="480">
        <v>17</v>
      </c>
      <c r="G15" s="464"/>
    </row>
    <row r="16" spans="1:8" ht="12.75" customHeight="1" x14ac:dyDescent="0.2">
      <c r="A16" s="475" t="s">
        <v>36</v>
      </c>
      <c r="B16" s="476" t="s">
        <v>382</v>
      </c>
      <c r="C16" s="477">
        <f>D16+E16+F16</f>
        <v>58</v>
      </c>
      <c r="D16" s="478"/>
      <c r="E16" s="479">
        <v>3.1</v>
      </c>
      <c r="F16" s="480">
        <v>54.9</v>
      </c>
      <c r="G16" s="464"/>
    </row>
    <row r="17" spans="1:7" ht="12.75" customHeight="1" x14ac:dyDescent="0.2">
      <c r="A17" s="481" t="s">
        <v>38</v>
      </c>
      <c r="B17" s="476" t="s">
        <v>383</v>
      </c>
      <c r="C17" s="477">
        <f t="shared" si="0"/>
        <v>7.5</v>
      </c>
      <c r="D17" s="478"/>
      <c r="E17" s="479">
        <v>0.2</v>
      </c>
      <c r="F17" s="480">
        <v>7.3</v>
      </c>
      <c r="G17" s="464"/>
    </row>
    <row r="18" spans="1:7" ht="12.75" customHeight="1" x14ac:dyDescent="0.2">
      <c r="A18" s="481" t="s">
        <v>40</v>
      </c>
      <c r="B18" s="476" t="s">
        <v>113</v>
      </c>
      <c r="C18" s="477">
        <f t="shared" si="0"/>
        <v>15</v>
      </c>
      <c r="D18" s="478">
        <v>11.5</v>
      </c>
      <c r="E18" s="479">
        <v>1.5</v>
      </c>
      <c r="F18" s="480">
        <v>2</v>
      </c>
      <c r="G18" s="464"/>
    </row>
    <row r="19" spans="1:7" ht="12.75" customHeight="1" x14ac:dyDescent="0.2">
      <c r="A19" s="482" t="s">
        <v>42</v>
      </c>
      <c r="B19" s="483" t="s">
        <v>114</v>
      </c>
      <c r="C19" s="484">
        <v>71</v>
      </c>
      <c r="D19" s="485">
        <v>70</v>
      </c>
      <c r="E19" s="486"/>
      <c r="F19" s="487">
        <v>1</v>
      </c>
      <c r="G19" s="464">
        <v>11</v>
      </c>
    </row>
    <row r="20" spans="1:7" ht="12.75" customHeight="1" x14ac:dyDescent="0.2">
      <c r="A20" s="481" t="s">
        <v>46</v>
      </c>
      <c r="B20" s="476" t="s">
        <v>384</v>
      </c>
      <c r="C20" s="477">
        <f t="shared" si="0"/>
        <v>137.56</v>
      </c>
      <c r="D20" s="488"/>
      <c r="E20" s="489"/>
      <c r="F20" s="490">
        <v>137.56</v>
      </c>
      <c r="G20" s="464"/>
    </row>
    <row r="21" spans="1:7" ht="12.75" customHeight="1" x14ac:dyDescent="0.2">
      <c r="A21" s="482" t="s">
        <v>49</v>
      </c>
      <c r="B21" s="483" t="s">
        <v>126</v>
      </c>
      <c r="C21" s="484">
        <v>18.100000000000001</v>
      </c>
      <c r="D21" s="485"/>
      <c r="E21" s="486"/>
      <c r="F21" s="487">
        <v>18.100000000000001</v>
      </c>
      <c r="G21" s="464">
        <v>4</v>
      </c>
    </row>
    <row r="22" spans="1:7" ht="12.75" customHeight="1" x14ac:dyDescent="0.2">
      <c r="A22" s="481" t="s">
        <v>51</v>
      </c>
      <c r="B22" s="476" t="s">
        <v>131</v>
      </c>
      <c r="C22" s="477">
        <v>0.8</v>
      </c>
      <c r="D22" s="478"/>
      <c r="E22" s="479">
        <v>0.3</v>
      </c>
      <c r="F22" s="480">
        <v>0.5</v>
      </c>
      <c r="G22" s="464">
        <v>0.4</v>
      </c>
    </row>
    <row r="23" spans="1:7" ht="12.75" customHeight="1" x14ac:dyDescent="0.2">
      <c r="A23" s="481" t="s">
        <v>53</v>
      </c>
      <c r="B23" s="476" t="s">
        <v>139</v>
      </c>
      <c r="C23" s="477">
        <f t="shared" si="0"/>
        <v>1.6</v>
      </c>
      <c r="D23" s="478"/>
      <c r="E23" s="491">
        <v>0.78</v>
      </c>
      <c r="F23" s="490">
        <v>0.82</v>
      </c>
      <c r="G23" s="464"/>
    </row>
    <row r="24" spans="1:7" ht="12.75" customHeight="1" x14ac:dyDescent="0.2">
      <c r="A24" s="481" t="s">
        <v>57</v>
      </c>
      <c r="B24" s="476" t="s">
        <v>149</v>
      </c>
      <c r="C24" s="477">
        <v>10</v>
      </c>
      <c r="D24" s="478"/>
      <c r="E24" s="479">
        <v>2</v>
      </c>
      <c r="F24" s="480">
        <v>8</v>
      </c>
      <c r="G24" s="464">
        <v>6</v>
      </c>
    </row>
    <row r="25" spans="1:7" ht="12.75" customHeight="1" x14ac:dyDescent="0.2">
      <c r="A25" s="481" t="s">
        <v>59</v>
      </c>
      <c r="B25" s="476" t="s">
        <v>152</v>
      </c>
      <c r="C25" s="477">
        <v>0.06</v>
      </c>
      <c r="D25" s="492"/>
      <c r="E25" s="493"/>
      <c r="F25" s="494">
        <v>0.06</v>
      </c>
      <c r="G25" s="464">
        <v>0.04</v>
      </c>
    </row>
    <row r="26" spans="1:7" ht="12.75" customHeight="1" x14ac:dyDescent="0.2">
      <c r="A26" s="481" t="s">
        <v>61</v>
      </c>
      <c r="B26" s="476" t="s">
        <v>156</v>
      </c>
      <c r="C26" s="477">
        <f t="shared" si="0"/>
        <v>5.2120000000000006</v>
      </c>
      <c r="D26" s="478"/>
      <c r="E26" s="479">
        <v>0.60199999999999998</v>
      </c>
      <c r="F26" s="480">
        <v>4.6100000000000003</v>
      </c>
      <c r="G26" s="464"/>
    </row>
    <row r="27" spans="1:7" ht="12.75" customHeight="1" x14ac:dyDescent="0.2">
      <c r="A27" s="481" t="s">
        <v>65</v>
      </c>
      <c r="B27" s="476" t="s">
        <v>159</v>
      </c>
      <c r="C27" s="477">
        <f t="shared" si="0"/>
        <v>2.4</v>
      </c>
      <c r="D27" s="478"/>
      <c r="E27" s="479">
        <v>0.3</v>
      </c>
      <c r="F27" s="480">
        <v>2.1</v>
      </c>
      <c r="G27" s="464"/>
    </row>
    <row r="28" spans="1:7" ht="12.75" customHeight="1" x14ac:dyDescent="0.2">
      <c r="A28" s="481" t="s">
        <v>67</v>
      </c>
      <c r="B28" s="476" t="s">
        <v>161</v>
      </c>
      <c r="C28" s="477">
        <f t="shared" si="0"/>
        <v>2.5</v>
      </c>
      <c r="D28" s="478"/>
      <c r="E28" s="479">
        <v>0.3</v>
      </c>
      <c r="F28" s="480">
        <v>2.2000000000000002</v>
      </c>
      <c r="G28" s="464"/>
    </row>
    <row r="29" spans="1:7" ht="12.75" customHeight="1" x14ac:dyDescent="0.2">
      <c r="A29" s="481" t="s">
        <v>69</v>
      </c>
      <c r="B29" s="476" t="s">
        <v>163</v>
      </c>
      <c r="C29" s="477">
        <v>0.6</v>
      </c>
      <c r="D29" s="478"/>
      <c r="E29" s="479">
        <v>0.3</v>
      </c>
      <c r="F29" s="480">
        <v>0.3</v>
      </c>
      <c r="G29" s="464">
        <v>0.3</v>
      </c>
    </row>
    <row r="30" spans="1:7" ht="12.75" customHeight="1" x14ac:dyDescent="0.2">
      <c r="A30" s="481" t="s">
        <v>73</v>
      </c>
      <c r="B30" s="476" t="s">
        <v>165</v>
      </c>
      <c r="C30" s="477">
        <v>3.2</v>
      </c>
      <c r="D30" s="478"/>
      <c r="E30" s="479">
        <v>1</v>
      </c>
      <c r="F30" s="480">
        <v>2.2000000000000002</v>
      </c>
      <c r="G30" s="464">
        <v>1.2</v>
      </c>
    </row>
    <row r="31" spans="1:7" ht="12.75" customHeight="1" x14ac:dyDescent="0.2">
      <c r="A31" s="481" t="s">
        <v>75</v>
      </c>
      <c r="B31" s="476" t="s">
        <v>168</v>
      </c>
      <c r="C31" s="477">
        <f t="shared" si="0"/>
        <v>102.30000000000001</v>
      </c>
      <c r="D31" s="478"/>
      <c r="E31" s="479">
        <v>1.87</v>
      </c>
      <c r="F31" s="480">
        <v>100.43</v>
      </c>
      <c r="G31" s="464"/>
    </row>
    <row r="32" spans="1:7" ht="12.75" customHeight="1" x14ac:dyDescent="0.2">
      <c r="A32" s="481" t="s">
        <v>79</v>
      </c>
      <c r="B32" s="483" t="s">
        <v>170</v>
      </c>
      <c r="C32" s="484">
        <v>24.7</v>
      </c>
      <c r="D32" s="485">
        <v>23.7</v>
      </c>
      <c r="E32" s="486"/>
      <c r="F32" s="487">
        <v>1</v>
      </c>
      <c r="G32" s="464">
        <v>2.5</v>
      </c>
    </row>
    <row r="33" spans="1:7" ht="12.75" customHeight="1" x14ac:dyDescent="0.2">
      <c r="A33" s="481" t="s">
        <v>84</v>
      </c>
      <c r="B33" s="476" t="s">
        <v>173</v>
      </c>
      <c r="C33" s="477">
        <f t="shared" si="0"/>
        <v>45.6</v>
      </c>
      <c r="D33" s="478">
        <v>45.6</v>
      </c>
      <c r="E33" s="479"/>
      <c r="F33" s="480"/>
      <c r="G33" s="464"/>
    </row>
    <row r="34" spans="1:7" ht="12.75" customHeight="1" x14ac:dyDescent="0.2">
      <c r="A34" s="482" t="s">
        <v>86</v>
      </c>
      <c r="B34" s="483" t="s">
        <v>178</v>
      </c>
      <c r="C34" s="484">
        <v>13.374000000000001</v>
      </c>
      <c r="D34" s="485">
        <v>12.724</v>
      </c>
      <c r="E34" s="486"/>
      <c r="F34" s="487">
        <v>0.65</v>
      </c>
      <c r="G34" s="464">
        <v>1.5</v>
      </c>
    </row>
    <row r="35" spans="1:7" ht="12.75" customHeight="1" x14ac:dyDescent="0.2">
      <c r="A35" s="481" t="s">
        <v>88</v>
      </c>
      <c r="B35" s="476" t="s">
        <v>181</v>
      </c>
      <c r="C35" s="477">
        <f t="shared" si="0"/>
        <v>44</v>
      </c>
      <c r="D35" s="478">
        <v>25</v>
      </c>
      <c r="E35" s="479"/>
      <c r="F35" s="480">
        <v>19</v>
      </c>
      <c r="G35" s="464"/>
    </row>
    <row r="36" spans="1:7" ht="12.75" customHeight="1" x14ac:dyDescent="0.2">
      <c r="A36" s="481" t="s">
        <v>90</v>
      </c>
      <c r="B36" s="476" t="s">
        <v>385</v>
      </c>
      <c r="C36" s="477">
        <f t="shared" si="0"/>
        <v>9.6999999999999993</v>
      </c>
      <c r="D36" s="478">
        <v>9.6999999999999993</v>
      </c>
      <c r="E36" s="479"/>
      <c r="F36" s="480"/>
      <c r="G36" s="464"/>
    </row>
    <row r="37" spans="1:7" ht="12.75" customHeight="1" x14ac:dyDescent="0.2">
      <c r="A37" s="481" t="s">
        <v>93</v>
      </c>
      <c r="B37" s="483" t="s">
        <v>187</v>
      </c>
      <c r="C37" s="484">
        <v>10.8</v>
      </c>
      <c r="D37" s="485">
        <v>9</v>
      </c>
      <c r="E37" s="486"/>
      <c r="F37" s="487">
        <v>1.8</v>
      </c>
      <c r="G37" s="464">
        <v>2.5</v>
      </c>
    </row>
    <row r="38" spans="1:7" ht="12.75" customHeight="1" x14ac:dyDescent="0.2">
      <c r="A38" s="481" t="s">
        <v>95</v>
      </c>
      <c r="B38" s="476" t="s">
        <v>190</v>
      </c>
      <c r="C38" s="477">
        <v>45.85</v>
      </c>
      <c r="D38" s="478">
        <v>45.85</v>
      </c>
      <c r="E38" s="479"/>
      <c r="F38" s="480"/>
      <c r="G38" s="464"/>
    </row>
    <row r="39" spans="1:7" ht="12.75" customHeight="1" x14ac:dyDescent="0.2">
      <c r="A39" s="481" t="s">
        <v>97</v>
      </c>
      <c r="B39" s="476" t="s">
        <v>193</v>
      </c>
      <c r="C39" s="477">
        <f t="shared" si="0"/>
        <v>15.8</v>
      </c>
      <c r="D39" s="478"/>
      <c r="E39" s="479">
        <v>2.8</v>
      </c>
      <c r="F39" s="480">
        <v>13</v>
      </c>
      <c r="G39" s="464"/>
    </row>
    <row r="40" spans="1:7" ht="12.75" customHeight="1" x14ac:dyDescent="0.2">
      <c r="A40" s="481" t="s">
        <v>99</v>
      </c>
      <c r="B40" s="476" t="s">
        <v>386</v>
      </c>
      <c r="C40" s="477">
        <f t="shared" si="0"/>
        <v>7</v>
      </c>
      <c r="D40" s="478">
        <v>4</v>
      </c>
      <c r="E40" s="479"/>
      <c r="F40" s="480">
        <v>3</v>
      </c>
      <c r="G40" s="464"/>
    </row>
    <row r="41" spans="1:7" ht="12.75" customHeight="1" x14ac:dyDescent="0.2">
      <c r="A41" s="481" t="s">
        <v>101</v>
      </c>
      <c r="B41" s="476" t="s">
        <v>387</v>
      </c>
      <c r="C41" s="477">
        <f t="shared" si="0"/>
        <v>10.9</v>
      </c>
      <c r="D41" s="478"/>
      <c r="E41" s="479"/>
      <c r="F41" s="480">
        <v>10.9</v>
      </c>
      <c r="G41" s="464"/>
    </row>
    <row r="42" spans="1:7" ht="12.75" customHeight="1" x14ac:dyDescent="0.2">
      <c r="A42" s="481" t="s">
        <v>103</v>
      </c>
      <c r="B42" s="476" t="s">
        <v>388</v>
      </c>
      <c r="C42" s="477">
        <f t="shared" si="0"/>
        <v>4</v>
      </c>
      <c r="D42" s="478"/>
      <c r="E42" s="479"/>
      <c r="F42" s="480">
        <v>4</v>
      </c>
      <c r="G42" s="464"/>
    </row>
    <row r="43" spans="1:7" ht="12.75" customHeight="1" x14ac:dyDescent="0.2">
      <c r="A43" s="481" t="s">
        <v>105</v>
      </c>
      <c r="B43" s="476" t="s">
        <v>389</v>
      </c>
      <c r="C43" s="477">
        <f t="shared" si="0"/>
        <v>14.700000000000001</v>
      </c>
      <c r="D43" s="478"/>
      <c r="E43" s="479">
        <v>0.3</v>
      </c>
      <c r="F43" s="480">
        <v>14.4</v>
      </c>
      <c r="G43" s="464"/>
    </row>
    <row r="44" spans="1:7" ht="12.75" customHeight="1" x14ac:dyDescent="0.2">
      <c r="A44" s="481" t="s">
        <v>107</v>
      </c>
      <c r="B44" s="476" t="s">
        <v>390</v>
      </c>
      <c r="C44" s="477">
        <v>75</v>
      </c>
      <c r="D44" s="478"/>
      <c r="E44" s="479"/>
      <c r="F44" s="480">
        <v>75</v>
      </c>
      <c r="G44" s="464"/>
    </row>
    <row r="45" spans="1:7" ht="12.75" customHeight="1" x14ac:dyDescent="0.2">
      <c r="A45" s="481" t="s">
        <v>109</v>
      </c>
      <c r="B45" s="495" t="s">
        <v>391</v>
      </c>
      <c r="C45" s="477">
        <f t="shared" si="0"/>
        <v>10</v>
      </c>
      <c r="D45" s="478">
        <v>1</v>
      </c>
      <c r="E45" s="479"/>
      <c r="F45" s="480">
        <v>9</v>
      </c>
      <c r="G45" s="464"/>
    </row>
    <row r="46" spans="1:7" ht="12.75" customHeight="1" x14ac:dyDescent="0.2">
      <c r="A46" s="481" t="s">
        <v>111</v>
      </c>
      <c r="B46" s="476" t="s">
        <v>392</v>
      </c>
      <c r="C46" s="477">
        <f t="shared" si="0"/>
        <v>38</v>
      </c>
      <c r="D46" s="478"/>
      <c r="E46" s="479">
        <v>0.8</v>
      </c>
      <c r="F46" s="480">
        <v>37.200000000000003</v>
      </c>
      <c r="G46" s="464"/>
    </row>
    <row r="47" spans="1:7" ht="12.75" customHeight="1" x14ac:dyDescent="0.2">
      <c r="A47" s="482" t="s">
        <v>115</v>
      </c>
      <c r="B47" s="483" t="s">
        <v>219</v>
      </c>
      <c r="C47" s="484">
        <v>20.72</v>
      </c>
      <c r="D47" s="485"/>
      <c r="E47" s="486"/>
      <c r="F47" s="487">
        <v>20.72</v>
      </c>
      <c r="G47" s="464">
        <v>4</v>
      </c>
    </row>
    <row r="48" spans="1:7" ht="12.75" customHeight="1" x14ac:dyDescent="0.2">
      <c r="A48" s="482" t="s">
        <v>120</v>
      </c>
      <c r="B48" s="483" t="s">
        <v>220</v>
      </c>
      <c r="C48" s="484">
        <v>6</v>
      </c>
      <c r="D48" s="496">
        <v>6</v>
      </c>
      <c r="E48" s="486"/>
      <c r="F48" s="487"/>
      <c r="G48" s="464">
        <v>1.5</v>
      </c>
    </row>
    <row r="49" spans="1:7" ht="12.75" customHeight="1" x14ac:dyDescent="0.2">
      <c r="A49" s="481" t="s">
        <v>122</v>
      </c>
      <c r="B49" s="476" t="s">
        <v>393</v>
      </c>
      <c r="C49" s="477">
        <f t="shared" si="0"/>
        <v>18</v>
      </c>
      <c r="D49" s="497"/>
      <c r="E49" s="479">
        <v>3.3</v>
      </c>
      <c r="F49" s="480">
        <v>14.7</v>
      </c>
      <c r="G49" s="464"/>
    </row>
    <row r="50" spans="1:7" ht="12.75" customHeight="1" x14ac:dyDescent="0.2">
      <c r="A50" s="481" t="s">
        <v>127</v>
      </c>
      <c r="B50" s="476" t="s">
        <v>223</v>
      </c>
      <c r="C50" s="477">
        <f t="shared" si="0"/>
        <v>13.5</v>
      </c>
      <c r="D50" s="497"/>
      <c r="E50" s="479"/>
      <c r="F50" s="480">
        <v>13.5</v>
      </c>
      <c r="G50" s="464"/>
    </row>
    <row r="51" spans="1:7" ht="12.75" customHeight="1" x14ac:dyDescent="0.2">
      <c r="A51" s="481" t="s">
        <v>132</v>
      </c>
      <c r="B51" s="476" t="s">
        <v>394</v>
      </c>
      <c r="C51" s="477">
        <f t="shared" si="0"/>
        <v>7.2</v>
      </c>
      <c r="D51" s="497">
        <v>7.2</v>
      </c>
      <c r="E51" s="479"/>
      <c r="F51" s="480"/>
      <c r="G51" s="464"/>
    </row>
    <row r="52" spans="1:7" ht="12.75" customHeight="1" x14ac:dyDescent="0.2">
      <c r="A52" s="481" t="s">
        <v>134</v>
      </c>
      <c r="B52" s="476" t="s">
        <v>395</v>
      </c>
      <c r="C52" s="477">
        <f t="shared" si="0"/>
        <v>1.512</v>
      </c>
      <c r="D52" s="497">
        <v>1.512</v>
      </c>
      <c r="E52" s="479"/>
      <c r="F52" s="480"/>
      <c r="G52" s="464"/>
    </row>
    <row r="53" spans="1:7" ht="12.75" customHeight="1" x14ac:dyDescent="0.2">
      <c r="A53" s="482" t="s">
        <v>138</v>
      </c>
      <c r="B53" s="483" t="s">
        <v>226</v>
      </c>
      <c r="C53" s="484">
        <v>23</v>
      </c>
      <c r="D53" s="496"/>
      <c r="E53" s="486"/>
      <c r="F53" s="487">
        <v>23</v>
      </c>
      <c r="G53" s="464">
        <v>2</v>
      </c>
    </row>
    <row r="54" spans="1:7" ht="12.75" customHeight="1" x14ac:dyDescent="0.2">
      <c r="A54" s="481" t="s">
        <v>145</v>
      </c>
      <c r="B54" s="476" t="s">
        <v>396</v>
      </c>
      <c r="C54" s="477">
        <f t="shared" si="0"/>
        <v>1.8</v>
      </c>
      <c r="D54" s="497">
        <v>1.8</v>
      </c>
      <c r="E54" s="479"/>
      <c r="F54" s="480"/>
      <c r="G54" s="464"/>
    </row>
    <row r="55" spans="1:7" ht="12.75" customHeight="1" x14ac:dyDescent="0.2">
      <c r="A55" s="482" t="s">
        <v>147</v>
      </c>
      <c r="B55" s="483" t="s">
        <v>227</v>
      </c>
      <c r="C55" s="484">
        <v>32.1</v>
      </c>
      <c r="D55" s="496"/>
      <c r="E55" s="486"/>
      <c r="F55" s="487">
        <v>32.1</v>
      </c>
      <c r="G55" s="464">
        <v>1.1000000000000001</v>
      </c>
    </row>
    <row r="56" spans="1:7" ht="12.75" customHeight="1" x14ac:dyDescent="0.2">
      <c r="A56" s="482" t="s">
        <v>153</v>
      </c>
      <c r="B56" s="483" t="s">
        <v>228</v>
      </c>
      <c r="C56" s="484">
        <v>8.1999999999999993</v>
      </c>
      <c r="D56" s="496"/>
      <c r="E56" s="486"/>
      <c r="F56" s="487">
        <v>8.1999999999999993</v>
      </c>
      <c r="G56" s="464">
        <v>2</v>
      </c>
    </row>
    <row r="57" spans="1:7" ht="12.75" customHeight="1" x14ac:dyDescent="0.2">
      <c r="A57" s="481" t="s">
        <v>191</v>
      </c>
      <c r="B57" s="483" t="s">
        <v>229</v>
      </c>
      <c r="C57" s="484">
        <v>29.5</v>
      </c>
      <c r="D57" s="496">
        <v>27</v>
      </c>
      <c r="E57" s="486"/>
      <c r="F57" s="487">
        <v>2.5</v>
      </c>
      <c r="G57" s="498">
        <v>1</v>
      </c>
    </row>
    <row r="58" spans="1:7" ht="12.75" customHeight="1" x14ac:dyDescent="0.2">
      <c r="A58" s="481" t="s">
        <v>194</v>
      </c>
      <c r="B58" s="476" t="s">
        <v>397</v>
      </c>
      <c r="C58" s="477">
        <f t="shared" si="0"/>
        <v>19.963000000000001</v>
      </c>
      <c r="D58" s="497">
        <v>16.963000000000001</v>
      </c>
      <c r="E58" s="479"/>
      <c r="F58" s="480">
        <v>3</v>
      </c>
      <c r="G58" s="464"/>
    </row>
    <row r="59" spans="1:7" ht="12.75" customHeight="1" x14ac:dyDescent="0.2">
      <c r="A59" s="481" t="s">
        <v>196</v>
      </c>
      <c r="B59" s="476" t="s">
        <v>230</v>
      </c>
      <c r="C59" s="477">
        <v>25</v>
      </c>
      <c r="D59" s="497"/>
      <c r="E59" s="479"/>
      <c r="F59" s="480">
        <v>25</v>
      </c>
      <c r="G59" s="464">
        <v>4</v>
      </c>
    </row>
    <row r="60" spans="1:7" ht="12.75" customHeight="1" x14ac:dyDescent="0.2">
      <c r="A60" s="481" t="s">
        <v>199</v>
      </c>
      <c r="B60" s="476" t="s">
        <v>231</v>
      </c>
      <c r="C60" s="477">
        <f t="shared" si="0"/>
        <v>1</v>
      </c>
      <c r="D60" s="497"/>
      <c r="E60" s="479"/>
      <c r="F60" s="480">
        <v>1</v>
      </c>
      <c r="G60" s="464"/>
    </row>
    <row r="61" spans="1:7" ht="12.75" customHeight="1" x14ac:dyDescent="0.2">
      <c r="A61" s="481" t="s">
        <v>202</v>
      </c>
      <c r="B61" s="476" t="s">
        <v>398</v>
      </c>
      <c r="C61" s="477">
        <f t="shared" si="0"/>
        <v>18</v>
      </c>
      <c r="D61" s="497">
        <v>13.6</v>
      </c>
      <c r="E61" s="479"/>
      <c r="F61" s="480">
        <v>4.4000000000000004</v>
      </c>
      <c r="G61" s="464"/>
    </row>
    <row r="62" spans="1:7" ht="12.75" customHeight="1" thickBot="1" x14ac:dyDescent="0.25">
      <c r="A62" s="499" t="s">
        <v>399</v>
      </c>
      <c r="B62" s="500" t="s">
        <v>400</v>
      </c>
      <c r="C62" s="501">
        <f t="shared" si="0"/>
        <v>3.03</v>
      </c>
      <c r="D62" s="502">
        <v>2.63</v>
      </c>
      <c r="E62" s="493"/>
      <c r="F62" s="494">
        <v>0.4</v>
      </c>
      <c r="G62" s="464"/>
    </row>
    <row r="63" spans="1:7" ht="12.75" customHeight="1" thickBot="1" x14ac:dyDescent="0.25">
      <c r="A63" s="503" t="s">
        <v>401</v>
      </c>
      <c r="B63" s="504" t="s">
        <v>402</v>
      </c>
      <c r="C63" s="505">
        <f t="shared" si="0"/>
        <v>1105.5810000000001</v>
      </c>
      <c r="D63" s="506">
        <f>SUM(D14:D62)</f>
        <v>334.779</v>
      </c>
      <c r="E63" s="507">
        <f>SUM(E14:E62)</f>
        <v>74.251999999999981</v>
      </c>
      <c r="F63" s="508">
        <f>SUM(F14:F62)</f>
        <v>696.55000000000007</v>
      </c>
      <c r="G63" s="464"/>
    </row>
    <row r="64" spans="1:7" ht="12.75" customHeight="1" x14ac:dyDescent="0.2">
      <c r="A64" s="464"/>
      <c r="B64" s="464"/>
      <c r="C64" s="464"/>
      <c r="D64" s="464"/>
      <c r="E64" s="464"/>
      <c r="F64" s="464"/>
      <c r="G64" s="464"/>
    </row>
    <row r="65" spans="1:7" ht="12.75" customHeight="1" x14ac:dyDescent="0.2">
      <c r="A65" s="433"/>
      <c r="B65" s="433"/>
      <c r="C65" s="433"/>
      <c r="D65" s="433"/>
      <c r="E65" s="433"/>
      <c r="F65" s="433"/>
      <c r="G65" s="433">
        <f>SUM(G19:G59)</f>
        <v>45.04</v>
      </c>
    </row>
    <row r="66" spans="1:7" ht="12.75" customHeight="1" x14ac:dyDescent="0.2"/>
    <row r="67" spans="1:7" ht="12.75" customHeight="1" x14ac:dyDescent="0.2"/>
    <row r="68" spans="1:7" ht="12.75" customHeight="1" x14ac:dyDescent="0.2"/>
    <row r="69" spans="1:7" ht="12.75" customHeight="1" x14ac:dyDescent="0.2"/>
    <row r="70" spans="1:7" ht="12.75" customHeight="1" x14ac:dyDescent="0.2"/>
    <row r="71" spans="1:7" ht="12.75" customHeight="1" x14ac:dyDescent="0.2"/>
    <row r="72" spans="1:7" ht="12.75" customHeight="1" x14ac:dyDescent="0.2"/>
    <row r="73" spans="1:7" ht="12.75" customHeight="1" x14ac:dyDescent="0.2"/>
    <row r="74" spans="1:7" ht="12.75" customHeight="1" x14ac:dyDescent="0.2"/>
    <row r="75" spans="1:7" ht="12.75" customHeight="1" x14ac:dyDescent="0.2"/>
    <row r="76" spans="1:7" ht="12.75" customHeight="1" x14ac:dyDescent="0.2"/>
    <row r="77" spans="1:7" ht="12.75" customHeight="1" x14ac:dyDescent="0.2"/>
    <row r="78" spans="1:7" ht="12.75" customHeight="1" x14ac:dyDescent="0.2"/>
    <row r="79" spans="1:7" ht="12.75" customHeight="1" x14ac:dyDescent="0.2"/>
    <row r="80" spans="1:7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</sheetData>
  <mergeCells count="5">
    <mergeCell ref="A12:A13"/>
    <mergeCell ref="B12:B13"/>
    <mergeCell ref="C12:C13"/>
    <mergeCell ref="D12:F12"/>
    <mergeCell ref="A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2"/>
  <sheetViews>
    <sheetView tabSelected="1" workbookViewId="0">
      <pane xSplit="3" ySplit="8" topLeftCell="D69" activePane="bottomRight" state="frozen"/>
      <selection pane="topRight" activeCell="D1" sqref="D1"/>
      <selection pane="bottomLeft" activeCell="A9" sqref="A9"/>
      <selection pane="bottomRight" activeCell="H100" sqref="H100"/>
    </sheetView>
  </sheetViews>
  <sheetFormatPr defaultColWidth="14.42578125" defaultRowHeight="15" customHeight="1" x14ac:dyDescent="0.2"/>
  <cols>
    <col min="1" max="1" width="9.140625" hidden="1" customWidth="1"/>
    <col min="2" max="2" width="0.28515625" customWidth="1"/>
    <col min="3" max="3" width="4.42578125" customWidth="1"/>
    <col min="4" max="4" width="47.28515625" customWidth="1"/>
    <col min="5" max="5" width="10.140625" customWidth="1"/>
    <col min="6" max="6" width="9.42578125" customWidth="1"/>
    <col min="7" max="7" width="9" customWidth="1"/>
    <col min="8" max="8" width="8.140625" customWidth="1"/>
    <col min="9" max="9" width="9.85546875" customWidth="1"/>
    <col min="10" max="10" width="9.28515625" customWidth="1"/>
    <col min="11" max="11" width="8.7109375" customWidth="1"/>
    <col min="12" max="12" width="9.42578125" customWidth="1"/>
    <col min="13" max="13" width="8.5703125" customWidth="1"/>
    <col min="14" max="14" width="8.28515625" customWidth="1"/>
    <col min="15" max="15" width="7.42578125" customWidth="1"/>
    <col min="16" max="16" width="8" customWidth="1"/>
    <col min="17" max="17" width="8.85546875" customWidth="1"/>
    <col min="18" max="18" width="8" customWidth="1"/>
    <col min="19" max="19" width="8.5703125" customWidth="1"/>
    <col min="20" max="20" width="7" customWidth="1"/>
    <col min="21" max="21" width="8.140625" customWidth="1"/>
    <col min="22" max="22" width="8.42578125" customWidth="1"/>
    <col min="23" max="23" width="9.140625" customWidth="1"/>
    <col min="24" max="24" width="8.28515625" customWidth="1"/>
    <col min="25" max="26" width="8" customWidth="1"/>
  </cols>
  <sheetData>
    <row r="1" spans="3:25" ht="15.75" customHeight="1" x14ac:dyDescent="0.25">
      <c r="H1" s="1"/>
      <c r="R1" s="9" t="s">
        <v>232</v>
      </c>
      <c r="S1" s="9"/>
      <c r="T1" s="9"/>
      <c r="U1" s="9"/>
    </row>
    <row r="2" spans="3:25" ht="15.75" customHeight="1" x14ac:dyDescent="0.25">
      <c r="H2" s="589"/>
      <c r="I2" s="571"/>
      <c r="J2" s="571"/>
      <c r="K2" s="571"/>
      <c r="L2" s="571"/>
      <c r="R2" s="9" t="s">
        <v>234</v>
      </c>
      <c r="S2" s="11"/>
      <c r="T2" s="11"/>
      <c r="U2" s="11"/>
    </row>
    <row r="3" spans="3:25" ht="15.75" customHeight="1" x14ac:dyDescent="0.25">
      <c r="H3" s="2"/>
      <c r="R3" s="9" t="s">
        <v>244</v>
      </c>
      <c r="S3" s="9"/>
      <c r="T3" s="9"/>
      <c r="U3" s="9"/>
    </row>
    <row r="4" spans="3:25" ht="12.75" customHeight="1" x14ac:dyDescent="0.2">
      <c r="R4" s="9" t="s">
        <v>404</v>
      </c>
      <c r="S4" s="9"/>
      <c r="T4" s="9"/>
      <c r="U4" s="9"/>
      <c r="V4" s="9"/>
    </row>
    <row r="5" spans="3:25" ht="12.75" customHeight="1" x14ac:dyDescent="0.2">
      <c r="C5" s="16" t="s">
        <v>241</v>
      </c>
      <c r="D5" s="606" t="s">
        <v>233</v>
      </c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9" t="s">
        <v>405</v>
      </c>
      <c r="S5" s="11"/>
      <c r="T5" s="11"/>
      <c r="U5" s="11"/>
      <c r="V5" s="11"/>
      <c r="W5" s="11"/>
      <c r="X5" s="11"/>
    </row>
    <row r="6" spans="3:25" ht="12.75" customHeight="1" x14ac:dyDescent="0.2">
      <c r="E6" s="607" t="s">
        <v>243</v>
      </c>
      <c r="F6" s="571"/>
      <c r="G6" s="571"/>
      <c r="H6" s="571"/>
      <c r="I6" s="571"/>
      <c r="J6" s="571"/>
      <c r="K6" s="571"/>
      <c r="R6" s="9" t="s">
        <v>406</v>
      </c>
      <c r="S6" s="9"/>
      <c r="T6" s="9"/>
      <c r="U6" s="9"/>
      <c r="V6" s="9"/>
    </row>
    <row r="7" spans="3:25" ht="12.75" customHeight="1" x14ac:dyDescent="0.2">
      <c r="E7" s="10"/>
      <c r="F7" s="10"/>
      <c r="G7" s="10"/>
      <c r="H7" s="10"/>
      <c r="I7" s="10"/>
      <c r="J7" s="10"/>
      <c r="K7" s="10"/>
      <c r="R7" s="9"/>
      <c r="S7" s="9"/>
      <c r="T7" s="9"/>
      <c r="U7" s="9"/>
      <c r="V7" s="9"/>
    </row>
    <row r="8" spans="3:25" ht="12.75" customHeight="1" x14ac:dyDescent="0.2">
      <c r="E8" s="10"/>
      <c r="F8" s="10"/>
      <c r="G8" s="10"/>
      <c r="H8" s="10"/>
      <c r="I8" s="10"/>
      <c r="J8" s="10"/>
      <c r="K8" s="10"/>
      <c r="R8" s="9"/>
      <c r="S8" s="9"/>
      <c r="T8" s="9"/>
      <c r="U8" s="9"/>
      <c r="V8" s="9"/>
    </row>
    <row r="9" spans="3:25" ht="12.75" customHeight="1" x14ac:dyDescent="0.2">
      <c r="E9" s="10"/>
      <c r="F9" s="10"/>
      <c r="G9" s="10"/>
      <c r="H9" s="10"/>
      <c r="I9" s="10"/>
      <c r="J9" s="10"/>
      <c r="K9" s="10"/>
      <c r="R9" s="14" t="s">
        <v>246</v>
      </c>
      <c r="S9" s="14"/>
      <c r="T9" s="14"/>
      <c r="U9" s="14"/>
      <c r="V9" s="14"/>
      <c r="W9" s="17"/>
      <c r="X9" s="17"/>
      <c r="Y9" s="17"/>
    </row>
    <row r="10" spans="3:25" ht="12.75" customHeight="1" x14ac:dyDescent="0.2">
      <c r="E10" s="10"/>
      <c r="F10" s="10"/>
      <c r="G10" s="10"/>
      <c r="H10" s="10"/>
      <c r="I10" s="10"/>
      <c r="J10" s="10"/>
      <c r="K10" s="10"/>
      <c r="R10" s="9" t="s">
        <v>248</v>
      </c>
      <c r="S10" s="9"/>
      <c r="T10" s="9"/>
      <c r="U10" s="15"/>
      <c r="V10" s="15"/>
      <c r="W10" s="18"/>
      <c r="X10" s="18"/>
      <c r="Y10" s="18"/>
    </row>
    <row r="11" spans="3:25" ht="12.75" customHeight="1" x14ac:dyDescent="0.2">
      <c r="E11" s="10"/>
      <c r="F11" s="10"/>
      <c r="G11" s="10"/>
      <c r="H11" s="10"/>
      <c r="I11" s="10"/>
      <c r="J11" s="10"/>
      <c r="K11" s="10"/>
      <c r="R11" s="9" t="s">
        <v>239</v>
      </c>
      <c r="S11" s="9"/>
      <c r="T11" s="9"/>
      <c r="U11" s="15"/>
      <c r="V11" s="15"/>
      <c r="W11" s="18"/>
      <c r="X11" s="18"/>
      <c r="Y11" s="18"/>
    </row>
    <row r="12" spans="3:25" ht="13.5" customHeight="1" x14ac:dyDescent="0.2">
      <c r="U12" t="s">
        <v>250</v>
      </c>
    </row>
    <row r="13" spans="3:25" ht="12.75" customHeight="1" x14ac:dyDescent="0.2">
      <c r="C13" s="600" t="s">
        <v>17</v>
      </c>
      <c r="D13" s="602" t="s">
        <v>242</v>
      </c>
      <c r="E13" s="595" t="s">
        <v>245</v>
      </c>
      <c r="F13" s="590" t="s">
        <v>247</v>
      </c>
      <c r="G13" s="591"/>
      <c r="H13" s="591"/>
      <c r="I13" s="595" t="s">
        <v>249</v>
      </c>
      <c r="J13" s="590" t="s">
        <v>247</v>
      </c>
      <c r="K13" s="591"/>
      <c r="L13" s="592"/>
      <c r="M13" s="595" t="s">
        <v>251</v>
      </c>
      <c r="N13" s="590" t="s">
        <v>247</v>
      </c>
      <c r="O13" s="591"/>
      <c r="P13" s="592"/>
      <c r="Q13" s="595" t="s">
        <v>252</v>
      </c>
      <c r="R13" s="590" t="s">
        <v>247</v>
      </c>
      <c r="S13" s="591"/>
      <c r="T13" s="592"/>
      <c r="U13" s="595" t="s">
        <v>256</v>
      </c>
      <c r="V13" s="590" t="s">
        <v>247</v>
      </c>
      <c r="W13" s="591"/>
      <c r="X13" s="592"/>
    </row>
    <row r="14" spans="3:25" ht="12.75" customHeight="1" x14ac:dyDescent="0.2">
      <c r="C14" s="601"/>
      <c r="D14" s="601"/>
      <c r="E14" s="596"/>
      <c r="F14" s="598" t="s">
        <v>254</v>
      </c>
      <c r="G14" s="599"/>
      <c r="H14" s="604" t="s">
        <v>255</v>
      </c>
      <c r="I14" s="596"/>
      <c r="J14" s="598" t="s">
        <v>254</v>
      </c>
      <c r="K14" s="599"/>
      <c r="L14" s="593" t="s">
        <v>255</v>
      </c>
      <c r="M14" s="596"/>
      <c r="N14" s="598" t="s">
        <v>254</v>
      </c>
      <c r="O14" s="599"/>
      <c r="P14" s="593" t="s">
        <v>255</v>
      </c>
      <c r="Q14" s="596"/>
      <c r="R14" s="598" t="s">
        <v>254</v>
      </c>
      <c r="S14" s="599"/>
      <c r="T14" s="593" t="s">
        <v>255</v>
      </c>
      <c r="U14" s="596"/>
      <c r="V14" s="598" t="s">
        <v>254</v>
      </c>
      <c r="W14" s="599"/>
      <c r="X14" s="593" t="s">
        <v>255</v>
      </c>
    </row>
    <row r="15" spans="3:25" ht="81" customHeight="1" thickBot="1" x14ac:dyDescent="0.25">
      <c r="C15" s="601"/>
      <c r="D15" s="603"/>
      <c r="E15" s="597"/>
      <c r="F15" s="20" t="s">
        <v>245</v>
      </c>
      <c r="G15" s="20" t="s">
        <v>257</v>
      </c>
      <c r="H15" s="605"/>
      <c r="I15" s="597"/>
      <c r="J15" s="20" t="s">
        <v>245</v>
      </c>
      <c r="K15" s="20" t="s">
        <v>257</v>
      </c>
      <c r="L15" s="594"/>
      <c r="M15" s="597"/>
      <c r="N15" s="20" t="s">
        <v>245</v>
      </c>
      <c r="O15" s="20" t="s">
        <v>257</v>
      </c>
      <c r="P15" s="594"/>
      <c r="Q15" s="597"/>
      <c r="R15" s="20" t="s">
        <v>245</v>
      </c>
      <c r="S15" s="20" t="s">
        <v>257</v>
      </c>
      <c r="T15" s="594"/>
      <c r="U15" s="597"/>
      <c r="V15" s="20" t="s">
        <v>245</v>
      </c>
      <c r="W15" s="20" t="s">
        <v>257</v>
      </c>
      <c r="X15" s="594"/>
    </row>
    <row r="16" spans="3:25" ht="12.75" customHeight="1" x14ac:dyDescent="0.2">
      <c r="C16" s="336">
        <v>1</v>
      </c>
      <c r="D16" s="69" t="s">
        <v>258</v>
      </c>
      <c r="E16" s="24">
        <f t="shared" ref="E16:H16" si="0">I16+M16+Q16+U16</f>
        <v>36.9</v>
      </c>
      <c r="F16" s="25">
        <f t="shared" si="0"/>
        <v>33.700000000000003</v>
      </c>
      <c r="G16" s="25">
        <f t="shared" si="0"/>
        <v>-6.8150000000000004</v>
      </c>
      <c r="H16" s="26">
        <f t="shared" si="0"/>
        <v>3.2</v>
      </c>
      <c r="I16" s="29">
        <f t="shared" ref="I16:I18" si="1">J16+L16</f>
        <v>21.2</v>
      </c>
      <c r="J16" s="31">
        <f>J17+J18</f>
        <v>18</v>
      </c>
      <c r="K16" s="31">
        <f>K17+K18</f>
        <v>-13</v>
      </c>
      <c r="L16" s="33">
        <f t="shared" ref="L16:O16" si="2">L17+L18</f>
        <v>3.2</v>
      </c>
      <c r="M16" s="35">
        <f t="shared" si="2"/>
        <v>15.7</v>
      </c>
      <c r="N16" s="36">
        <f t="shared" si="2"/>
        <v>15.7</v>
      </c>
      <c r="O16" s="36">
        <f t="shared" si="2"/>
        <v>6.1849999999999996</v>
      </c>
      <c r="P16" s="38"/>
      <c r="Q16" s="39"/>
      <c r="R16" s="21"/>
      <c r="S16" s="21"/>
      <c r="T16" s="40"/>
      <c r="U16" s="42"/>
      <c r="V16" s="43"/>
      <c r="W16" s="43"/>
      <c r="X16" s="44"/>
    </row>
    <row r="17" spans="1:24" ht="12.75" customHeight="1" x14ac:dyDescent="0.2">
      <c r="C17" s="337">
        <v>2</v>
      </c>
      <c r="D17" s="335" t="s">
        <v>260</v>
      </c>
      <c r="E17" s="48">
        <f t="shared" ref="E17:H17" si="3">I17+M17+Q17+U17</f>
        <v>19.899999999999999</v>
      </c>
      <c r="F17" s="50">
        <f t="shared" si="3"/>
        <v>16.7</v>
      </c>
      <c r="G17" s="50">
        <f t="shared" si="3"/>
        <v>-6.8150000000000004</v>
      </c>
      <c r="H17" s="52">
        <f t="shared" si="3"/>
        <v>3.2</v>
      </c>
      <c r="I17" s="54">
        <f t="shared" si="1"/>
        <v>4.2</v>
      </c>
      <c r="J17" s="55">
        <v>1</v>
      </c>
      <c r="K17" s="55">
        <v>-13</v>
      </c>
      <c r="L17" s="56">
        <v>3.2</v>
      </c>
      <c r="M17" s="58">
        <f>N17</f>
        <v>15.7</v>
      </c>
      <c r="N17" s="55">
        <v>15.7</v>
      </c>
      <c r="O17" s="59">
        <v>6.1849999999999996</v>
      </c>
      <c r="P17" s="60"/>
      <c r="Q17" s="62"/>
      <c r="R17" s="46"/>
      <c r="S17" s="46"/>
      <c r="T17" s="19"/>
      <c r="U17" s="64"/>
      <c r="V17" s="46"/>
      <c r="W17" s="46"/>
      <c r="X17" s="60"/>
    </row>
    <row r="18" spans="1:24" ht="12.75" customHeight="1" x14ac:dyDescent="0.2">
      <c r="C18" s="338">
        <v>3</v>
      </c>
      <c r="D18" s="335" t="s">
        <v>262</v>
      </c>
      <c r="E18" s="48">
        <f t="shared" ref="E18:F18" si="4">I18+M18+Q18+U18</f>
        <v>17</v>
      </c>
      <c r="F18" s="50">
        <f t="shared" si="4"/>
        <v>17</v>
      </c>
      <c r="G18" s="46"/>
      <c r="H18" s="60"/>
      <c r="I18" s="54">
        <f t="shared" si="1"/>
        <v>17</v>
      </c>
      <c r="J18" s="55">
        <v>17</v>
      </c>
      <c r="K18" s="46"/>
      <c r="L18" s="19"/>
      <c r="M18" s="64"/>
      <c r="N18" s="46"/>
      <c r="O18" s="46"/>
      <c r="P18" s="60"/>
      <c r="Q18" s="62"/>
      <c r="R18" s="46"/>
      <c r="S18" s="46"/>
      <c r="T18" s="19"/>
      <c r="U18" s="64"/>
      <c r="V18" s="46"/>
      <c r="W18" s="46"/>
      <c r="X18" s="60"/>
    </row>
    <row r="19" spans="1:24" ht="12.75" customHeight="1" x14ac:dyDescent="0.2">
      <c r="A19" s="333"/>
      <c r="B19" s="334"/>
      <c r="C19" s="339">
        <v>4</v>
      </c>
      <c r="D19" s="69" t="s">
        <v>263</v>
      </c>
      <c r="E19" s="51">
        <f t="shared" ref="E19:F19" si="5">I19+M19+Q19+U19</f>
        <v>-44.022999999999996</v>
      </c>
      <c r="F19" s="53">
        <f t="shared" si="5"/>
        <v>-55.459000000000003</v>
      </c>
      <c r="G19" s="21"/>
      <c r="H19" s="517">
        <f>L19</f>
        <v>11.436</v>
      </c>
      <c r="I19" s="74">
        <f t="shared" ref="I19:J19" si="6">SUM(I20:I30)</f>
        <v>-75.563999999999993</v>
      </c>
      <c r="J19" s="74">
        <f t="shared" si="6"/>
        <v>-87</v>
      </c>
      <c r="K19" s="21"/>
      <c r="L19" s="518">
        <f>L29+L30</f>
        <v>11.436</v>
      </c>
      <c r="M19" s="75">
        <f t="shared" ref="M19:N19" si="7">SUM(M25:M28)</f>
        <v>31.540999999999997</v>
      </c>
      <c r="N19" s="77">
        <f t="shared" si="7"/>
        <v>31.540999999999997</v>
      </c>
      <c r="O19" s="46"/>
      <c r="P19" s="60"/>
      <c r="Q19" s="62"/>
      <c r="R19" s="46"/>
      <c r="S19" s="46"/>
      <c r="T19" s="19"/>
      <c r="U19" s="64"/>
      <c r="V19" s="46"/>
      <c r="W19" s="46"/>
      <c r="X19" s="60"/>
    </row>
    <row r="20" spans="1:24" ht="12.75" customHeight="1" x14ac:dyDescent="0.2">
      <c r="A20" s="333"/>
      <c r="B20" s="334"/>
      <c r="C20" s="339">
        <v>5</v>
      </c>
      <c r="D20" s="81" t="s">
        <v>265</v>
      </c>
      <c r="E20" s="48">
        <f t="shared" ref="E20:F20" si="8">I20+M20+Q20+U20</f>
        <v>-120</v>
      </c>
      <c r="F20" s="50">
        <f t="shared" si="8"/>
        <v>-120</v>
      </c>
      <c r="G20" s="21"/>
      <c r="H20" s="73"/>
      <c r="I20" s="54">
        <f t="shared" ref="I20:I24" si="9">J20+L20</f>
        <v>-120</v>
      </c>
      <c r="J20" s="88">
        <v>-120</v>
      </c>
      <c r="K20" s="21"/>
      <c r="L20" s="40"/>
      <c r="M20" s="64"/>
      <c r="N20" s="46"/>
      <c r="O20" s="46"/>
      <c r="P20" s="60"/>
      <c r="Q20" s="62"/>
      <c r="R20" s="46"/>
      <c r="S20" s="46"/>
      <c r="T20" s="19"/>
      <c r="U20" s="64"/>
      <c r="V20" s="46"/>
      <c r="W20" s="46"/>
      <c r="X20" s="60"/>
    </row>
    <row r="21" spans="1:24" ht="12.75" customHeight="1" x14ac:dyDescent="0.2">
      <c r="A21" s="333"/>
      <c r="B21" s="334"/>
      <c r="C21" s="339">
        <v>6</v>
      </c>
      <c r="D21" s="81" t="s">
        <v>272</v>
      </c>
      <c r="E21" s="48">
        <f t="shared" ref="E21:F21" si="10">I21+M21+Q21+U21</f>
        <v>7</v>
      </c>
      <c r="F21" s="50">
        <f t="shared" si="10"/>
        <v>7</v>
      </c>
      <c r="G21" s="21"/>
      <c r="H21" s="73"/>
      <c r="I21" s="54">
        <f t="shared" si="9"/>
        <v>7</v>
      </c>
      <c r="J21" s="88">
        <v>7</v>
      </c>
      <c r="K21" s="21"/>
      <c r="L21" s="40"/>
      <c r="M21" s="64"/>
      <c r="N21" s="46"/>
      <c r="O21" s="46"/>
      <c r="P21" s="60"/>
      <c r="Q21" s="62"/>
      <c r="R21" s="46"/>
      <c r="S21" s="46"/>
      <c r="T21" s="19"/>
      <c r="U21" s="64"/>
      <c r="V21" s="46"/>
      <c r="W21" s="46"/>
      <c r="X21" s="60"/>
    </row>
    <row r="22" spans="1:24" ht="12.75" customHeight="1" x14ac:dyDescent="0.2">
      <c r="A22" s="333"/>
      <c r="B22" s="334"/>
      <c r="C22" s="339">
        <v>7</v>
      </c>
      <c r="D22" s="81" t="s">
        <v>273</v>
      </c>
      <c r="E22" s="48">
        <f t="shared" ref="E22:F22" si="11">I22+M22+Q22+U22</f>
        <v>16</v>
      </c>
      <c r="F22" s="50">
        <f t="shared" si="11"/>
        <v>16</v>
      </c>
      <c r="G22" s="21"/>
      <c r="H22" s="73"/>
      <c r="I22" s="54">
        <f t="shared" si="9"/>
        <v>16</v>
      </c>
      <c r="J22" s="88">
        <v>16</v>
      </c>
      <c r="K22" s="21"/>
      <c r="L22" s="40"/>
      <c r="M22" s="64"/>
      <c r="N22" s="46"/>
      <c r="O22" s="46"/>
      <c r="P22" s="60"/>
      <c r="Q22" s="62"/>
      <c r="R22" s="46"/>
      <c r="S22" s="46"/>
      <c r="T22" s="19"/>
      <c r="U22" s="64"/>
      <c r="V22" s="46"/>
      <c r="W22" s="46"/>
      <c r="X22" s="60"/>
    </row>
    <row r="23" spans="1:24" ht="12.75" customHeight="1" x14ac:dyDescent="0.2">
      <c r="A23" s="333"/>
      <c r="B23" s="334"/>
      <c r="C23" s="339">
        <v>8</v>
      </c>
      <c r="D23" s="81" t="s">
        <v>275</v>
      </c>
      <c r="E23" s="48">
        <f t="shared" ref="E23:F23" si="12">I23+M23+Q23+U23</f>
        <v>2</v>
      </c>
      <c r="F23" s="50">
        <f t="shared" si="12"/>
        <v>2</v>
      </c>
      <c r="G23" s="21"/>
      <c r="H23" s="73"/>
      <c r="I23" s="54">
        <f t="shared" si="9"/>
        <v>2</v>
      </c>
      <c r="J23" s="88">
        <v>2</v>
      </c>
      <c r="K23" s="21"/>
      <c r="L23" s="40"/>
      <c r="M23" s="64"/>
      <c r="N23" s="46"/>
      <c r="O23" s="46"/>
      <c r="P23" s="60"/>
      <c r="Q23" s="62"/>
      <c r="R23" s="46"/>
      <c r="S23" s="46"/>
      <c r="T23" s="19"/>
      <c r="U23" s="64"/>
      <c r="V23" s="46"/>
      <c r="W23" s="46"/>
      <c r="X23" s="60"/>
    </row>
    <row r="24" spans="1:24" ht="27" customHeight="1" x14ac:dyDescent="0.2">
      <c r="A24" s="333"/>
      <c r="B24" s="334"/>
      <c r="C24" s="339">
        <v>9</v>
      </c>
      <c r="D24" s="81" t="s">
        <v>276</v>
      </c>
      <c r="E24" s="48">
        <f t="shared" ref="E24:F24" si="13">I24+M24+Q24+U24</f>
        <v>8</v>
      </c>
      <c r="F24" s="50">
        <f t="shared" si="13"/>
        <v>8</v>
      </c>
      <c r="G24" s="21"/>
      <c r="H24" s="73"/>
      <c r="I24" s="54">
        <f t="shared" si="9"/>
        <v>8</v>
      </c>
      <c r="J24" s="96">
        <v>8</v>
      </c>
      <c r="K24" s="21"/>
      <c r="L24" s="40"/>
      <c r="M24" s="64"/>
      <c r="N24" s="46"/>
      <c r="O24" s="46"/>
      <c r="P24" s="60"/>
      <c r="Q24" s="62"/>
      <c r="R24" s="46"/>
      <c r="S24" s="46"/>
      <c r="T24" s="19"/>
      <c r="U24" s="64"/>
      <c r="V24" s="46"/>
      <c r="W24" s="46"/>
      <c r="X24" s="60"/>
    </row>
    <row r="25" spans="1:24" ht="24.75" customHeight="1" x14ac:dyDescent="0.2">
      <c r="A25" s="333"/>
      <c r="B25" s="334"/>
      <c r="C25" s="339">
        <v>10</v>
      </c>
      <c r="D25" s="81" t="s">
        <v>279</v>
      </c>
      <c r="E25" s="48">
        <f t="shared" ref="E25:F25" si="14">I25+M25+Q25+U25</f>
        <v>-0.3</v>
      </c>
      <c r="F25" s="50">
        <f t="shared" si="14"/>
        <v>-0.3</v>
      </c>
      <c r="G25" s="101"/>
      <c r="H25" s="102"/>
      <c r="I25" s="54"/>
      <c r="J25" s="31"/>
      <c r="K25" s="21"/>
      <c r="L25" s="40"/>
      <c r="M25" s="48">
        <f t="shared" ref="M25:M27" si="15">N25+P25</f>
        <v>-0.3</v>
      </c>
      <c r="N25" s="107">
        <v>-0.3</v>
      </c>
      <c r="O25" s="46"/>
      <c r="P25" s="60"/>
      <c r="Q25" s="62"/>
      <c r="R25" s="46"/>
      <c r="S25" s="46"/>
      <c r="T25" s="19"/>
      <c r="U25" s="64"/>
      <c r="V25" s="46"/>
      <c r="W25" s="46"/>
      <c r="X25" s="60"/>
    </row>
    <row r="26" spans="1:24" ht="12.75" customHeight="1" x14ac:dyDescent="0.2">
      <c r="A26" s="333"/>
      <c r="B26" s="334"/>
      <c r="C26" s="339">
        <v>11</v>
      </c>
      <c r="D26" s="81" t="s">
        <v>280</v>
      </c>
      <c r="E26" s="48">
        <f t="shared" ref="E26:F26" si="16">I26+M26+Q26+U26</f>
        <v>-7.2</v>
      </c>
      <c r="F26" s="50">
        <f t="shared" si="16"/>
        <v>-7.2</v>
      </c>
      <c r="G26" s="101"/>
      <c r="H26" s="102"/>
      <c r="I26" s="54"/>
      <c r="J26" s="31"/>
      <c r="K26" s="21"/>
      <c r="L26" s="40"/>
      <c r="M26" s="48">
        <f t="shared" si="15"/>
        <v>-7.2</v>
      </c>
      <c r="N26" s="55">
        <v>-7.2</v>
      </c>
      <c r="O26" s="46"/>
      <c r="P26" s="60"/>
      <c r="Q26" s="62"/>
      <c r="R26" s="46"/>
      <c r="S26" s="46"/>
      <c r="T26" s="19"/>
      <c r="U26" s="64"/>
      <c r="V26" s="46"/>
      <c r="W26" s="46"/>
      <c r="X26" s="60"/>
    </row>
    <row r="27" spans="1:24" ht="12.75" customHeight="1" x14ac:dyDescent="0.2">
      <c r="A27" s="333"/>
      <c r="B27" s="334"/>
      <c r="C27" s="339">
        <v>12</v>
      </c>
      <c r="D27" s="81" t="s">
        <v>333</v>
      </c>
      <c r="E27" s="48">
        <f t="shared" ref="E27:F27" si="17">I27+M27+Q27+U27</f>
        <v>0.9</v>
      </c>
      <c r="F27" s="50">
        <f t="shared" si="17"/>
        <v>0.9</v>
      </c>
      <c r="G27" s="101"/>
      <c r="H27" s="102"/>
      <c r="I27" s="54"/>
      <c r="J27" s="31"/>
      <c r="K27" s="21"/>
      <c r="L27" s="40"/>
      <c r="M27" s="48">
        <f t="shared" si="15"/>
        <v>0.9</v>
      </c>
      <c r="N27" s="55">
        <v>0.9</v>
      </c>
      <c r="O27" s="46"/>
      <c r="P27" s="60"/>
      <c r="Q27" s="62"/>
      <c r="R27" s="46"/>
      <c r="S27" s="46"/>
      <c r="T27" s="19"/>
      <c r="U27" s="64"/>
      <c r="V27" s="46"/>
      <c r="W27" s="46"/>
      <c r="X27" s="60"/>
    </row>
    <row r="28" spans="1:24" ht="12.75" customHeight="1" x14ac:dyDescent="0.2">
      <c r="A28" s="333"/>
      <c r="B28" s="334"/>
      <c r="C28" s="339">
        <v>13</v>
      </c>
      <c r="D28" s="81" t="s">
        <v>376</v>
      </c>
      <c r="E28" s="48">
        <f t="shared" ref="E28:F29" si="18">I28+M28+Q28+U28</f>
        <v>38.140999999999998</v>
      </c>
      <c r="F28" s="50">
        <f t="shared" si="18"/>
        <v>38.140999999999998</v>
      </c>
      <c r="G28" s="101"/>
      <c r="H28" s="102"/>
      <c r="I28" s="54"/>
      <c r="J28" s="31"/>
      <c r="K28" s="21"/>
      <c r="L28" s="40"/>
      <c r="M28" s="48">
        <f>N28+P28</f>
        <v>38.140999999999998</v>
      </c>
      <c r="N28" s="55">
        <v>38.140999999999998</v>
      </c>
      <c r="O28" s="46"/>
      <c r="P28" s="60"/>
      <c r="Q28" s="62"/>
      <c r="R28" s="46"/>
      <c r="S28" s="46"/>
      <c r="T28" s="19"/>
      <c r="U28" s="64"/>
      <c r="V28" s="46"/>
      <c r="W28" s="46"/>
      <c r="X28" s="60"/>
    </row>
    <row r="29" spans="1:24" s="509" customFormat="1" ht="12.75" customHeight="1" x14ac:dyDescent="0.2">
      <c r="A29" s="333"/>
      <c r="B29" s="334"/>
      <c r="C29" s="339">
        <v>14</v>
      </c>
      <c r="D29" s="515" t="s">
        <v>408</v>
      </c>
      <c r="E29" s="48">
        <f t="shared" si="18"/>
        <v>-3.9443000000000001</v>
      </c>
      <c r="F29" s="50"/>
      <c r="G29" s="511"/>
      <c r="H29" s="516">
        <v>-3.9443000000000001</v>
      </c>
      <c r="I29" s="54">
        <v>-3.9443000000000001</v>
      </c>
      <c r="J29" s="512"/>
      <c r="K29" s="513"/>
      <c r="L29" s="40">
        <v>-3.9443000000000001</v>
      </c>
      <c r="M29" s="48"/>
      <c r="N29" s="55"/>
      <c r="O29" s="46"/>
      <c r="P29" s="60"/>
      <c r="Q29" s="62"/>
      <c r="R29" s="46"/>
      <c r="S29" s="46"/>
      <c r="T29" s="514"/>
      <c r="U29" s="64"/>
      <c r="V29" s="46"/>
      <c r="W29" s="46"/>
      <c r="X29" s="60"/>
    </row>
    <row r="30" spans="1:24" ht="12.75" customHeight="1" x14ac:dyDescent="0.2">
      <c r="A30" s="333"/>
      <c r="B30" s="334"/>
      <c r="C30" s="339">
        <v>15</v>
      </c>
      <c r="D30" s="515" t="s">
        <v>410</v>
      </c>
      <c r="E30" s="48">
        <f t="shared" ref="E30:F30" si="19">I30+M30+Q30+U30</f>
        <v>15.3803</v>
      </c>
      <c r="F30" s="50">
        <f t="shared" si="19"/>
        <v>0</v>
      </c>
      <c r="G30" s="101"/>
      <c r="H30" s="102">
        <f>L30</f>
        <v>15.3803</v>
      </c>
      <c r="I30" s="54">
        <f>J30+L30</f>
        <v>15.3803</v>
      </c>
      <c r="J30" s="88"/>
      <c r="K30" s="21"/>
      <c r="L30" s="40">
        <v>15.3803</v>
      </c>
      <c r="M30" s="64"/>
      <c r="N30" s="46"/>
      <c r="O30" s="46"/>
      <c r="P30" s="60"/>
      <c r="Q30" s="62"/>
      <c r="R30" s="46"/>
      <c r="S30" s="46"/>
      <c r="T30" s="19"/>
      <c r="U30" s="64"/>
      <c r="V30" s="46"/>
      <c r="W30" s="46"/>
      <c r="X30" s="60"/>
    </row>
    <row r="31" spans="1:24" ht="12.75" customHeight="1" x14ac:dyDescent="0.2">
      <c r="A31" s="333"/>
      <c r="B31" s="334"/>
      <c r="C31" s="339">
        <v>16</v>
      </c>
      <c r="D31" s="69" t="s">
        <v>271</v>
      </c>
      <c r="E31" s="80">
        <f t="shared" ref="E31:F31" si="20">I31+M31+Q31+U31</f>
        <v>5.8</v>
      </c>
      <c r="F31" s="78">
        <f t="shared" si="20"/>
        <v>5.8</v>
      </c>
      <c r="G31" s="101"/>
      <c r="H31" s="102"/>
      <c r="I31" s="74">
        <f t="shared" ref="I31:J31" si="21">I32</f>
        <v>5.8</v>
      </c>
      <c r="J31" s="74">
        <f t="shared" si="21"/>
        <v>5.8</v>
      </c>
      <c r="K31" s="21"/>
      <c r="L31" s="40"/>
      <c r="M31" s="64"/>
      <c r="N31" s="46"/>
      <c r="O31" s="46"/>
      <c r="P31" s="60"/>
      <c r="Q31" s="62"/>
      <c r="R31" s="46"/>
      <c r="S31" s="46"/>
      <c r="T31" s="19"/>
      <c r="U31" s="64"/>
      <c r="V31" s="46"/>
      <c r="W31" s="46"/>
      <c r="X31" s="60"/>
    </row>
    <row r="32" spans="1:24" ht="12.75" customHeight="1" x14ac:dyDescent="0.2">
      <c r="A32" s="333"/>
      <c r="B32" s="334"/>
      <c r="C32" s="340">
        <v>17</v>
      </c>
      <c r="D32" s="81" t="s">
        <v>274</v>
      </c>
      <c r="E32" s="48">
        <f t="shared" ref="E32:F32" si="22">I32+M32+Q32+U32</f>
        <v>5.8</v>
      </c>
      <c r="F32" s="50">
        <f t="shared" si="22"/>
        <v>5.8</v>
      </c>
      <c r="G32" s="21"/>
      <c r="H32" s="73"/>
      <c r="I32" s="54">
        <v>5.8</v>
      </c>
      <c r="J32" s="88">
        <v>5.8</v>
      </c>
      <c r="K32" s="57"/>
      <c r="L32" s="63"/>
      <c r="M32" s="80"/>
      <c r="N32" s="71"/>
      <c r="O32" s="71"/>
      <c r="P32" s="61"/>
      <c r="Q32" s="68"/>
      <c r="R32" s="87"/>
      <c r="S32" s="87"/>
      <c r="T32" s="109"/>
      <c r="U32" s="67"/>
      <c r="V32" s="87"/>
      <c r="W32" s="87"/>
      <c r="X32" s="110"/>
    </row>
    <row r="33" spans="1:24" ht="12.75" customHeight="1" x14ac:dyDescent="0.2">
      <c r="A33" s="333"/>
      <c r="B33" s="334"/>
      <c r="C33" s="340">
        <v>18</v>
      </c>
      <c r="D33" s="111" t="s">
        <v>43</v>
      </c>
      <c r="E33" s="80">
        <f t="shared" ref="E33:F33" si="23">I33+M33+Q33+U33</f>
        <v>22</v>
      </c>
      <c r="F33" s="78">
        <f t="shared" si="23"/>
        <v>22</v>
      </c>
      <c r="G33" s="78"/>
      <c r="H33" s="113"/>
      <c r="I33" s="74">
        <f t="shared" ref="I33:I35" si="24">J33+L33</f>
        <v>22</v>
      </c>
      <c r="J33" s="71">
        <f>J34+J35</f>
        <v>22</v>
      </c>
      <c r="K33" s="70"/>
      <c r="L33" s="119"/>
      <c r="M33" s="67"/>
      <c r="N33" s="87"/>
      <c r="O33" s="87"/>
      <c r="P33" s="110"/>
      <c r="Q33" s="119"/>
      <c r="R33" s="70"/>
      <c r="S33" s="70"/>
      <c r="T33" s="119"/>
      <c r="U33" s="54"/>
      <c r="V33" s="70"/>
      <c r="W33" s="70"/>
      <c r="X33" s="52"/>
    </row>
    <row r="34" spans="1:24" ht="12.75" customHeight="1" x14ac:dyDescent="0.2">
      <c r="A34" s="333"/>
      <c r="B34" s="334"/>
      <c r="C34" s="340">
        <v>19</v>
      </c>
      <c r="D34" s="122" t="s">
        <v>281</v>
      </c>
      <c r="E34" s="48">
        <f t="shared" ref="E34:F34" si="25">I34+M34+Q34+U34</f>
        <v>2</v>
      </c>
      <c r="F34" s="50">
        <f t="shared" si="25"/>
        <v>2</v>
      </c>
      <c r="G34" s="50"/>
      <c r="H34" s="52"/>
      <c r="I34" s="54">
        <f t="shared" si="24"/>
        <v>2</v>
      </c>
      <c r="J34" s="70">
        <v>2</v>
      </c>
      <c r="K34" s="70"/>
      <c r="L34" s="119"/>
      <c r="M34" s="48"/>
      <c r="N34" s="70"/>
      <c r="O34" s="70"/>
      <c r="P34" s="91"/>
      <c r="Q34" s="119"/>
      <c r="R34" s="70"/>
      <c r="S34" s="70"/>
      <c r="T34" s="119"/>
      <c r="U34" s="54"/>
      <c r="V34" s="70"/>
      <c r="W34" s="70"/>
      <c r="X34" s="52"/>
    </row>
    <row r="35" spans="1:24" ht="12.75" customHeight="1" x14ac:dyDescent="0.2">
      <c r="A35" s="333"/>
      <c r="B35" s="334"/>
      <c r="C35" s="340">
        <v>20</v>
      </c>
      <c r="D35" s="329" t="s">
        <v>283</v>
      </c>
      <c r="E35" s="48">
        <f t="shared" ref="E35:F37" si="26">I35+M35+Q35+U35</f>
        <v>20</v>
      </c>
      <c r="F35" s="50">
        <f t="shared" si="26"/>
        <v>20</v>
      </c>
      <c r="G35" s="50"/>
      <c r="H35" s="52"/>
      <c r="I35" s="54">
        <f t="shared" si="24"/>
        <v>20</v>
      </c>
      <c r="J35" s="70">
        <v>20</v>
      </c>
      <c r="K35" s="70"/>
      <c r="L35" s="119"/>
      <c r="M35" s="48"/>
      <c r="N35" s="179"/>
      <c r="O35" s="50"/>
      <c r="P35" s="52"/>
      <c r="Q35" s="119"/>
      <c r="R35" s="70"/>
      <c r="S35" s="70"/>
      <c r="T35" s="119"/>
      <c r="U35" s="54"/>
      <c r="V35" s="70"/>
      <c r="W35" s="70"/>
      <c r="X35" s="52"/>
    </row>
    <row r="36" spans="1:24" s="519" customFormat="1" ht="12.75" customHeight="1" x14ac:dyDescent="0.2">
      <c r="A36" s="333"/>
      <c r="B36" s="334"/>
      <c r="C36" s="340">
        <v>21</v>
      </c>
      <c r="D36" s="520" t="s">
        <v>411</v>
      </c>
      <c r="E36" s="521">
        <f t="shared" si="26"/>
        <v>6.9589999999999996</v>
      </c>
      <c r="F36" s="427">
        <f t="shared" si="26"/>
        <v>6.9589999999999996</v>
      </c>
      <c r="G36" s="427"/>
      <c r="H36" s="522"/>
      <c r="I36" s="523">
        <f>J36</f>
        <v>6.9589999999999996</v>
      </c>
      <c r="J36" s="524">
        <f>J37</f>
        <v>6.9589999999999996</v>
      </c>
      <c r="K36" s="524"/>
      <c r="L36" s="525"/>
      <c r="M36" s="54"/>
      <c r="N36" s="526"/>
      <c r="O36" s="50"/>
      <c r="P36" s="52"/>
      <c r="Q36" s="119"/>
      <c r="R36" s="70"/>
      <c r="S36" s="70"/>
      <c r="T36" s="119"/>
      <c r="U36" s="54"/>
      <c r="V36" s="70"/>
      <c r="W36" s="70"/>
      <c r="X36" s="52"/>
    </row>
    <row r="37" spans="1:24" s="519" customFormat="1" ht="12.75" customHeight="1" x14ac:dyDescent="0.2">
      <c r="A37" s="333"/>
      <c r="B37" s="334"/>
      <c r="C37" s="340">
        <v>22</v>
      </c>
      <c r="D37" s="247" t="s">
        <v>412</v>
      </c>
      <c r="E37" s="48">
        <f t="shared" si="26"/>
        <v>6.9589999999999996</v>
      </c>
      <c r="F37" s="50">
        <f t="shared" si="26"/>
        <v>6.9589999999999996</v>
      </c>
      <c r="G37" s="50"/>
      <c r="H37" s="52"/>
      <c r="I37" s="54">
        <f>J37</f>
        <v>6.9589999999999996</v>
      </c>
      <c r="J37" s="70">
        <v>6.9589999999999996</v>
      </c>
      <c r="K37" s="70"/>
      <c r="L37" s="119"/>
      <c r="M37" s="54"/>
      <c r="N37" s="526"/>
      <c r="O37" s="50"/>
      <c r="P37" s="52"/>
      <c r="Q37" s="119"/>
      <c r="R37" s="70"/>
      <c r="S37" s="70"/>
      <c r="T37" s="119"/>
      <c r="U37" s="54"/>
      <c r="V37" s="70"/>
      <c r="W37" s="70"/>
      <c r="X37" s="52"/>
    </row>
    <row r="38" spans="1:24" ht="12" customHeight="1" x14ac:dyDescent="0.2">
      <c r="A38" s="333"/>
      <c r="B38" s="334"/>
      <c r="C38" s="340">
        <v>23</v>
      </c>
      <c r="D38" s="125" t="s">
        <v>284</v>
      </c>
      <c r="E38" s="126">
        <f t="shared" ref="E38:F38" si="27">I38+M38+Q38+U38</f>
        <v>-222.73444000000001</v>
      </c>
      <c r="F38" s="127">
        <f t="shared" si="27"/>
        <v>62.265560000000001</v>
      </c>
      <c r="G38" s="129"/>
      <c r="H38" s="76">
        <f t="shared" ref="H38:H40" si="28">L38+P38+T38+X38</f>
        <v>-285</v>
      </c>
      <c r="I38" s="131">
        <f t="shared" ref="I38:J38" si="29">I39+I41</f>
        <v>142.26555999999999</v>
      </c>
      <c r="J38" s="133">
        <f t="shared" si="29"/>
        <v>62.265560000000001</v>
      </c>
      <c r="K38" s="71"/>
      <c r="L38" s="135">
        <f>L39+L41</f>
        <v>80</v>
      </c>
      <c r="M38" s="74">
        <f>P39</f>
        <v>-365</v>
      </c>
      <c r="N38" s="277"/>
      <c r="O38" s="71"/>
      <c r="P38" s="113">
        <f>P39</f>
        <v>-365</v>
      </c>
      <c r="Q38" s="50"/>
      <c r="R38" s="70"/>
      <c r="S38" s="70"/>
      <c r="T38" s="72"/>
      <c r="U38" s="54"/>
      <c r="V38" s="70"/>
      <c r="W38" s="70"/>
      <c r="X38" s="52"/>
    </row>
    <row r="39" spans="1:24" ht="12" customHeight="1" x14ac:dyDescent="0.2">
      <c r="A39" s="333"/>
      <c r="B39" s="334"/>
      <c r="C39" s="340">
        <v>24</v>
      </c>
      <c r="D39" s="246" t="s">
        <v>286</v>
      </c>
      <c r="E39" s="138">
        <f t="shared" ref="E39:F39" si="30">I39+M39+Q39+U39</f>
        <v>-242.73444000000001</v>
      </c>
      <c r="F39" s="139">
        <f t="shared" si="30"/>
        <v>42.265560000000001</v>
      </c>
      <c r="G39" s="140"/>
      <c r="H39" s="91">
        <f t="shared" si="28"/>
        <v>-285</v>
      </c>
      <c r="I39" s="141">
        <f>J39+L39</f>
        <v>122.26555999999999</v>
      </c>
      <c r="J39" s="142">
        <v>42.265560000000001</v>
      </c>
      <c r="K39" s="70"/>
      <c r="L39" s="119">
        <v>80</v>
      </c>
      <c r="M39" s="48">
        <f t="shared" ref="M39:M40" si="31">N39+P39</f>
        <v>-365</v>
      </c>
      <c r="N39" s="70"/>
      <c r="O39" s="70"/>
      <c r="P39" s="91">
        <v>-365</v>
      </c>
      <c r="Q39" s="50"/>
      <c r="R39" s="70"/>
      <c r="S39" s="70"/>
      <c r="T39" s="72"/>
      <c r="U39" s="54"/>
      <c r="V39" s="70"/>
      <c r="W39" s="70"/>
      <c r="X39" s="52"/>
    </row>
    <row r="40" spans="1:24" ht="12" customHeight="1" x14ac:dyDescent="0.2">
      <c r="A40" s="333"/>
      <c r="B40" s="334"/>
      <c r="C40" s="340">
        <v>25</v>
      </c>
      <c r="D40" s="246" t="s">
        <v>289</v>
      </c>
      <c r="E40" s="48">
        <f t="shared" ref="E40:E46" si="32">I40+M40+Q40+U40</f>
        <v>-365</v>
      </c>
      <c r="F40" s="140"/>
      <c r="G40" s="129"/>
      <c r="H40" s="91">
        <f t="shared" si="28"/>
        <v>-365</v>
      </c>
      <c r="I40" s="74"/>
      <c r="J40" s="70"/>
      <c r="K40" s="70"/>
      <c r="L40" s="72"/>
      <c r="M40" s="48">
        <f t="shared" si="31"/>
        <v>-365</v>
      </c>
      <c r="N40" s="70"/>
      <c r="O40" s="70"/>
      <c r="P40" s="91">
        <v>-365</v>
      </c>
      <c r="Q40" s="50"/>
      <c r="R40" s="70"/>
      <c r="S40" s="70"/>
      <c r="T40" s="72"/>
      <c r="U40" s="54"/>
      <c r="V40" s="70"/>
      <c r="W40" s="70"/>
      <c r="X40" s="52"/>
    </row>
    <row r="41" spans="1:24" ht="12.75" customHeight="1" x14ac:dyDescent="0.2">
      <c r="A41" s="333"/>
      <c r="B41" s="334"/>
      <c r="C41" s="340">
        <v>26</v>
      </c>
      <c r="D41" s="246" t="s">
        <v>290</v>
      </c>
      <c r="E41" s="48">
        <f t="shared" si="32"/>
        <v>20</v>
      </c>
      <c r="F41" s="140">
        <f t="shared" ref="F41:F47" si="33">J41+N41+R41+V41</f>
        <v>20</v>
      </c>
      <c r="G41" s="129"/>
      <c r="H41" s="76"/>
      <c r="I41" s="54">
        <f t="shared" ref="I41:I43" si="34">J41+L41</f>
        <v>20</v>
      </c>
      <c r="J41" s="70">
        <v>20</v>
      </c>
      <c r="K41" s="71"/>
      <c r="L41" s="72"/>
      <c r="M41" s="80"/>
      <c r="N41" s="71"/>
      <c r="O41" s="71"/>
      <c r="P41" s="91"/>
      <c r="Q41" s="78"/>
      <c r="R41" s="71"/>
      <c r="S41" s="71"/>
      <c r="T41" s="72"/>
      <c r="U41" s="54"/>
      <c r="V41" s="70"/>
      <c r="W41" s="70"/>
      <c r="X41" s="52"/>
    </row>
    <row r="42" spans="1:24" ht="12.75" customHeight="1" x14ac:dyDescent="0.2">
      <c r="A42" s="333"/>
      <c r="B42" s="334"/>
      <c r="C42" s="340">
        <v>27</v>
      </c>
      <c r="D42" s="125" t="s">
        <v>292</v>
      </c>
      <c r="E42" s="80">
        <f t="shared" si="32"/>
        <v>84.234999999999999</v>
      </c>
      <c r="F42" s="129">
        <f t="shared" si="33"/>
        <v>84.234999999999999</v>
      </c>
      <c r="G42" s="129">
        <f>K42+O42+S42+W42</f>
        <v>8.5999999999999993E-2</v>
      </c>
      <c r="H42" s="76"/>
      <c r="I42" s="74">
        <f t="shared" si="34"/>
        <v>84.3</v>
      </c>
      <c r="J42" s="71">
        <f>SUM(J43:J46)</f>
        <v>84.3</v>
      </c>
      <c r="K42" s="71"/>
      <c r="L42" s="72"/>
      <c r="M42" s="80">
        <f>N42+P42</f>
        <v>-6.5000000000000002E-2</v>
      </c>
      <c r="N42" s="71">
        <f t="shared" ref="N42:O42" si="35">SUM(N43:N46)</f>
        <v>-6.5000000000000002E-2</v>
      </c>
      <c r="O42" s="71">
        <f t="shared" si="35"/>
        <v>8.5999999999999993E-2</v>
      </c>
      <c r="P42" s="91"/>
      <c r="Q42" s="78"/>
      <c r="R42" s="71"/>
      <c r="S42" s="71"/>
      <c r="T42" s="72"/>
      <c r="U42" s="54"/>
      <c r="V42" s="70"/>
      <c r="W42" s="70"/>
      <c r="X42" s="52"/>
    </row>
    <row r="43" spans="1:24" ht="12.75" customHeight="1" x14ac:dyDescent="0.2">
      <c r="A43" s="333"/>
      <c r="B43" s="334"/>
      <c r="C43" s="340">
        <v>28</v>
      </c>
      <c r="D43" s="247" t="s">
        <v>287</v>
      </c>
      <c r="E43" s="48">
        <f t="shared" si="32"/>
        <v>-0.8</v>
      </c>
      <c r="F43" s="140">
        <f t="shared" si="33"/>
        <v>-0.8</v>
      </c>
      <c r="G43" s="140"/>
      <c r="H43" s="91"/>
      <c r="I43" s="54">
        <f t="shared" si="34"/>
        <v>-0.8</v>
      </c>
      <c r="J43" s="70">
        <v>-0.8</v>
      </c>
      <c r="K43" s="70"/>
      <c r="L43" s="72"/>
      <c r="M43" s="48"/>
      <c r="N43" s="70"/>
      <c r="O43" s="70"/>
      <c r="P43" s="91"/>
      <c r="Q43" s="50"/>
      <c r="R43" s="70"/>
      <c r="S43" s="70"/>
      <c r="T43" s="72"/>
      <c r="U43" s="138"/>
      <c r="V43" s="142"/>
      <c r="W43" s="142"/>
      <c r="X43" s="149"/>
    </row>
    <row r="44" spans="1:24" ht="13.5" customHeight="1" x14ac:dyDescent="0.2">
      <c r="A44" s="333"/>
      <c r="B44" s="334"/>
      <c r="C44" s="340">
        <v>29</v>
      </c>
      <c r="D44" s="247" t="s">
        <v>288</v>
      </c>
      <c r="E44" s="48">
        <f t="shared" si="32"/>
        <v>-6.5000000000000002E-2</v>
      </c>
      <c r="F44" s="140">
        <f t="shared" si="33"/>
        <v>-6.5000000000000002E-2</v>
      </c>
      <c r="G44" s="140">
        <f>K44+O44+S44+W44</f>
        <v>8.5999999999999993E-2</v>
      </c>
      <c r="H44" s="76"/>
      <c r="I44" s="54"/>
      <c r="J44" s="142"/>
      <c r="K44" s="70"/>
      <c r="L44" s="72"/>
      <c r="M44" s="48">
        <f>N44</f>
        <v>-6.5000000000000002E-2</v>
      </c>
      <c r="N44" s="70">
        <v>-6.5000000000000002E-2</v>
      </c>
      <c r="O44" s="70">
        <v>8.5999999999999993E-2</v>
      </c>
      <c r="P44" s="91"/>
      <c r="Q44" s="50"/>
      <c r="R44" s="70"/>
      <c r="S44" s="70"/>
      <c r="T44" s="72"/>
      <c r="U44" s="138"/>
      <c r="V44" s="142"/>
      <c r="W44" s="142"/>
      <c r="X44" s="149"/>
    </row>
    <row r="45" spans="1:24" ht="12.75" customHeight="1" x14ac:dyDescent="0.2">
      <c r="A45" s="333"/>
      <c r="B45" s="334"/>
      <c r="C45" s="340">
        <v>30</v>
      </c>
      <c r="D45" s="247" t="s">
        <v>291</v>
      </c>
      <c r="E45" s="48">
        <f t="shared" si="32"/>
        <v>85</v>
      </c>
      <c r="F45" s="140">
        <f t="shared" si="33"/>
        <v>85</v>
      </c>
      <c r="G45" s="140"/>
      <c r="H45" s="91"/>
      <c r="I45" s="54">
        <f>J45+L45</f>
        <v>85</v>
      </c>
      <c r="J45" s="70">
        <v>85</v>
      </c>
      <c r="K45" s="70"/>
      <c r="L45" s="72"/>
      <c r="M45" s="48"/>
      <c r="N45" s="70"/>
      <c r="O45" s="70"/>
      <c r="P45" s="91"/>
      <c r="Q45" s="50"/>
      <c r="R45" s="70"/>
      <c r="S45" s="70"/>
      <c r="T45" s="72"/>
      <c r="U45" s="48"/>
      <c r="V45" s="70"/>
      <c r="W45" s="70"/>
      <c r="X45" s="91"/>
    </row>
    <row r="46" spans="1:24" ht="12.75" customHeight="1" x14ac:dyDescent="0.2">
      <c r="A46" s="333"/>
      <c r="B46" s="334"/>
      <c r="C46" s="340">
        <v>31</v>
      </c>
      <c r="D46" s="247" t="s">
        <v>294</v>
      </c>
      <c r="E46" s="48">
        <f t="shared" si="32"/>
        <v>0.1</v>
      </c>
      <c r="F46" s="140">
        <f t="shared" si="33"/>
        <v>0.1</v>
      </c>
      <c r="G46" s="140">
        <f t="shared" ref="G46:G47" si="36">K46+O46+S46+W46</f>
        <v>0</v>
      </c>
      <c r="H46" s="76"/>
      <c r="I46" s="54">
        <v>0.1</v>
      </c>
      <c r="J46" s="70">
        <v>0.1</v>
      </c>
      <c r="K46" s="70"/>
      <c r="L46" s="72"/>
      <c r="M46" s="48"/>
      <c r="N46" s="70"/>
      <c r="O46" s="70"/>
      <c r="P46" s="91"/>
      <c r="Q46" s="50"/>
      <c r="R46" s="70"/>
      <c r="S46" s="70"/>
      <c r="T46" s="72"/>
      <c r="U46" s="48"/>
      <c r="V46" s="70"/>
      <c r="W46" s="70"/>
      <c r="X46" s="91"/>
    </row>
    <row r="47" spans="1:24" ht="12.75" customHeight="1" x14ac:dyDescent="0.2">
      <c r="A47" s="333"/>
      <c r="B47" s="334"/>
      <c r="C47" s="340">
        <v>32</v>
      </c>
      <c r="D47" s="330" t="s">
        <v>50</v>
      </c>
      <c r="E47" s="48"/>
      <c r="F47" s="140">
        <f t="shared" si="33"/>
        <v>-1</v>
      </c>
      <c r="G47" s="140">
        <f t="shared" si="36"/>
        <v>-1</v>
      </c>
      <c r="H47" s="150">
        <f>L47+P47+T47+X47</f>
        <v>1</v>
      </c>
      <c r="I47" s="54"/>
      <c r="J47" s="70">
        <v>-1</v>
      </c>
      <c r="K47" s="70">
        <v>-1</v>
      </c>
      <c r="L47" s="72">
        <v>1</v>
      </c>
      <c r="M47" s="48"/>
      <c r="N47" s="70"/>
      <c r="O47" s="70"/>
      <c r="P47" s="91"/>
      <c r="Q47" s="50"/>
      <c r="R47" s="70"/>
      <c r="S47" s="70"/>
      <c r="T47" s="72"/>
      <c r="U47" s="48"/>
      <c r="V47" s="70"/>
      <c r="W47" s="70"/>
      <c r="X47" s="91"/>
    </row>
    <row r="48" spans="1:24" ht="25.5" customHeight="1" x14ac:dyDescent="0.2">
      <c r="A48" s="333"/>
      <c r="B48" s="334"/>
      <c r="C48" s="340">
        <v>33</v>
      </c>
      <c r="D48" s="331" t="s">
        <v>295</v>
      </c>
      <c r="E48" s="80">
        <f t="shared" ref="E48:G48" si="37">I48+M48+Q48+U48</f>
        <v>4</v>
      </c>
      <c r="F48" s="129">
        <f t="shared" si="37"/>
        <v>4</v>
      </c>
      <c r="G48" s="129">
        <f t="shared" si="37"/>
        <v>0.2</v>
      </c>
      <c r="H48" s="151"/>
      <c r="I48" s="74"/>
      <c r="J48" s="71"/>
      <c r="K48" s="71"/>
      <c r="L48" s="79"/>
      <c r="M48" s="80"/>
      <c r="N48" s="71"/>
      <c r="O48" s="71"/>
      <c r="P48" s="76"/>
      <c r="Q48" s="78"/>
      <c r="R48" s="71"/>
      <c r="S48" s="71"/>
      <c r="T48" s="72"/>
      <c r="U48" s="80">
        <f>V48+X48</f>
        <v>4</v>
      </c>
      <c r="V48" s="71">
        <v>4</v>
      </c>
      <c r="W48" s="71">
        <v>0.2</v>
      </c>
      <c r="X48" s="76"/>
    </row>
    <row r="49" spans="1:24" ht="12.75" customHeight="1" x14ac:dyDescent="0.2">
      <c r="A49" s="333"/>
      <c r="B49" s="334"/>
      <c r="C49" s="340">
        <v>34</v>
      </c>
      <c r="D49" s="125" t="s">
        <v>296</v>
      </c>
      <c r="E49" s="80"/>
      <c r="F49" s="129"/>
      <c r="G49" s="129">
        <f>K49+O49+S49+W49</f>
        <v>2.1</v>
      </c>
      <c r="H49" s="76"/>
      <c r="I49" s="74"/>
      <c r="J49" s="71"/>
      <c r="K49" s="71">
        <v>2.1</v>
      </c>
      <c r="L49" s="135"/>
      <c r="M49" s="74"/>
      <c r="N49" s="71"/>
      <c r="O49" s="71"/>
      <c r="P49" s="113"/>
      <c r="Q49" s="78"/>
      <c r="R49" s="71"/>
      <c r="S49" s="71"/>
      <c r="T49" s="72"/>
      <c r="U49" s="80"/>
      <c r="V49" s="71"/>
      <c r="W49" s="71"/>
      <c r="X49" s="76"/>
    </row>
    <row r="50" spans="1:24" ht="12.75" customHeight="1" x14ac:dyDescent="0.2">
      <c r="A50" s="333"/>
      <c r="B50" s="334"/>
      <c r="C50" s="340">
        <v>35</v>
      </c>
      <c r="D50" s="152" t="s">
        <v>297</v>
      </c>
      <c r="E50" s="80">
        <f t="shared" ref="E50:H50" si="38">I50+M50+Q50+U50</f>
        <v>10.8</v>
      </c>
      <c r="F50" s="129">
        <f t="shared" si="38"/>
        <v>8.8000000000000007</v>
      </c>
      <c r="G50" s="129">
        <f t="shared" si="38"/>
        <v>11.832000000000001</v>
      </c>
      <c r="H50" s="151">
        <f t="shared" si="38"/>
        <v>2</v>
      </c>
      <c r="I50" s="74">
        <f>J50+L50</f>
        <v>10.8</v>
      </c>
      <c r="J50" s="71">
        <v>8.8000000000000007</v>
      </c>
      <c r="K50" s="71">
        <v>11.832000000000001</v>
      </c>
      <c r="L50" s="135">
        <v>2</v>
      </c>
      <c r="M50" s="74"/>
      <c r="N50" s="71"/>
      <c r="O50" s="71"/>
      <c r="P50" s="113"/>
      <c r="Q50" s="78"/>
      <c r="R50" s="71"/>
      <c r="S50" s="71"/>
      <c r="T50" s="72"/>
      <c r="U50" s="80"/>
      <c r="V50" s="71"/>
      <c r="W50" s="71"/>
      <c r="X50" s="76"/>
    </row>
    <row r="51" spans="1:24" ht="12.75" customHeight="1" x14ac:dyDescent="0.2">
      <c r="A51" s="333"/>
      <c r="B51" s="334"/>
      <c r="C51" s="340">
        <v>36</v>
      </c>
      <c r="D51" s="152" t="s">
        <v>298</v>
      </c>
      <c r="E51" s="80">
        <f t="shared" ref="E51:G51" si="39">I51+M51+Q51+U51</f>
        <v>11</v>
      </c>
      <c r="F51" s="129">
        <f t="shared" si="39"/>
        <v>11</v>
      </c>
      <c r="G51" s="129">
        <f t="shared" si="39"/>
        <v>4.5</v>
      </c>
      <c r="H51" s="151"/>
      <c r="I51" s="74"/>
      <c r="J51" s="71"/>
      <c r="K51" s="71"/>
      <c r="L51" s="135"/>
      <c r="M51" s="74"/>
      <c r="N51" s="71"/>
      <c r="O51" s="71"/>
      <c r="P51" s="113"/>
      <c r="Q51" s="78"/>
      <c r="R51" s="71"/>
      <c r="S51" s="71"/>
      <c r="T51" s="72"/>
      <c r="U51" s="80">
        <f t="shared" ref="U51:U54" si="40">V51+X51</f>
        <v>11</v>
      </c>
      <c r="V51" s="71">
        <v>11</v>
      </c>
      <c r="W51" s="71">
        <v>4.5</v>
      </c>
      <c r="X51" s="76"/>
    </row>
    <row r="52" spans="1:24" ht="12.75" customHeight="1" x14ac:dyDescent="0.2">
      <c r="A52" s="333"/>
      <c r="B52" s="334"/>
      <c r="C52" s="340">
        <v>37</v>
      </c>
      <c r="D52" s="152" t="s">
        <v>131</v>
      </c>
      <c r="E52" s="80">
        <f t="shared" ref="E52:G52" si="41">I52+M52+Q52+U52</f>
        <v>-1.1250000000000004</v>
      </c>
      <c r="F52" s="129">
        <f t="shared" si="41"/>
        <v>-1.1250000000000004</v>
      </c>
      <c r="G52" s="129">
        <f t="shared" si="41"/>
        <v>-6.008</v>
      </c>
      <c r="H52" s="76"/>
      <c r="I52" s="74">
        <f t="shared" ref="I52:I56" si="42">J52+L52</f>
        <v>0.49999999999999956</v>
      </c>
      <c r="J52" s="71">
        <f>-1.04+0.2-1.27+2.61</f>
        <v>0.49999999999999956</v>
      </c>
      <c r="K52" s="71">
        <f>0.36-0.1-1.27-3.87</f>
        <v>-4.88</v>
      </c>
      <c r="L52" s="135"/>
      <c r="M52" s="80">
        <f t="shared" ref="M52:M60" si="43">N52</f>
        <v>-2.0249999999999999</v>
      </c>
      <c r="N52" s="71">
        <v>-2.0249999999999999</v>
      </c>
      <c r="O52" s="71">
        <f>-0.774-0.354</f>
        <v>-1.1280000000000001</v>
      </c>
      <c r="P52" s="113"/>
      <c r="Q52" s="78"/>
      <c r="R52" s="71"/>
      <c r="S52" s="71"/>
      <c r="T52" s="72"/>
      <c r="U52" s="80">
        <f t="shared" si="40"/>
        <v>0.4</v>
      </c>
      <c r="V52" s="71">
        <v>0.4</v>
      </c>
      <c r="W52" s="71"/>
      <c r="X52" s="76"/>
    </row>
    <row r="53" spans="1:24" ht="12.75" customHeight="1" x14ac:dyDescent="0.2">
      <c r="A53" s="333"/>
      <c r="B53" s="334"/>
      <c r="C53" s="340">
        <v>38</v>
      </c>
      <c r="D53" s="152" t="s">
        <v>139</v>
      </c>
      <c r="E53" s="80">
        <f t="shared" ref="E53:G53" si="44">I53+M53+Q53+U53</f>
        <v>2.9909999999999997</v>
      </c>
      <c r="F53" s="129">
        <f t="shared" si="44"/>
        <v>2.9909999999999997</v>
      </c>
      <c r="G53" s="129">
        <f t="shared" si="44"/>
        <v>0.49399999999999999</v>
      </c>
      <c r="H53" s="76"/>
      <c r="I53" s="74">
        <f t="shared" si="42"/>
        <v>4.3419999999999996</v>
      </c>
      <c r="J53" s="71">
        <f>2.142+2.135-0.47+0.535</f>
        <v>4.3419999999999996</v>
      </c>
      <c r="K53" s="71">
        <f>1.795+0.58-0.47-0.805</f>
        <v>1.1000000000000001</v>
      </c>
      <c r="L53" s="79"/>
      <c r="M53" s="80">
        <f t="shared" ref="M53" si="45">N53+P53</f>
        <v>-1.351</v>
      </c>
      <c r="N53" s="71">
        <v>-1.351</v>
      </c>
      <c r="O53" s="71">
        <f>-0.54-0.066</f>
        <v>-0.60600000000000009</v>
      </c>
      <c r="P53" s="113"/>
      <c r="Q53" s="78"/>
      <c r="R53" s="71"/>
      <c r="S53" s="71"/>
      <c r="T53" s="72"/>
      <c r="U53" s="80"/>
      <c r="V53" s="71"/>
      <c r="W53" s="71"/>
      <c r="X53" s="76"/>
    </row>
    <row r="54" spans="1:24" ht="12.75" customHeight="1" x14ac:dyDescent="0.2">
      <c r="A54" s="333"/>
      <c r="B54" s="334"/>
      <c r="C54" s="340">
        <v>39</v>
      </c>
      <c r="D54" s="152" t="s">
        <v>149</v>
      </c>
      <c r="E54" s="80">
        <f t="shared" ref="E54:G54" si="46">I54+M54+Q54+U54</f>
        <v>9.0079999999999991</v>
      </c>
      <c r="F54" s="129">
        <f t="shared" si="46"/>
        <v>9.0079999999999991</v>
      </c>
      <c r="G54" s="129">
        <f t="shared" si="46"/>
        <v>-2.2040000000000002</v>
      </c>
      <c r="H54" s="76"/>
      <c r="I54" s="74">
        <f t="shared" si="42"/>
        <v>2.4</v>
      </c>
      <c r="J54" s="71">
        <f>5-2.6</f>
        <v>2.4</v>
      </c>
      <c r="K54" s="71">
        <f>2.65-5</f>
        <v>-2.35</v>
      </c>
      <c r="L54" s="79"/>
      <c r="M54" s="80">
        <f t="shared" si="43"/>
        <v>0.60799999999999998</v>
      </c>
      <c r="N54" s="71">
        <v>0.60799999999999998</v>
      </c>
      <c r="O54" s="71">
        <v>0.14599999999999999</v>
      </c>
      <c r="P54" s="113"/>
      <c r="Q54" s="78"/>
      <c r="R54" s="71"/>
      <c r="S54" s="71"/>
      <c r="T54" s="72"/>
      <c r="U54" s="80">
        <f t="shared" si="40"/>
        <v>6</v>
      </c>
      <c r="V54" s="71">
        <v>6</v>
      </c>
      <c r="W54" s="71"/>
      <c r="X54" s="76"/>
    </row>
    <row r="55" spans="1:24" ht="12.75" customHeight="1" x14ac:dyDescent="0.2">
      <c r="A55" s="333"/>
      <c r="B55" s="334"/>
      <c r="C55" s="340">
        <v>40</v>
      </c>
      <c r="D55" s="154" t="s">
        <v>152</v>
      </c>
      <c r="E55" s="80">
        <f t="shared" ref="E55:G55" si="47">I55+M55+Q55+U55</f>
        <v>0.74000000000000044</v>
      </c>
      <c r="F55" s="129">
        <f t="shared" si="47"/>
        <v>0.74000000000000044</v>
      </c>
      <c r="G55" s="129">
        <f t="shared" si="47"/>
        <v>-1.5100000000000002</v>
      </c>
      <c r="H55" s="76"/>
      <c r="I55" s="80">
        <f t="shared" si="42"/>
        <v>0.65000000000000036</v>
      </c>
      <c r="J55" s="71">
        <f>1.07-3.88+3.46</f>
        <v>0.65000000000000036</v>
      </c>
      <c r="K55" s="71">
        <f>0.58-3.18+2.55</f>
        <v>-5.0000000000000266E-2</v>
      </c>
      <c r="L55" s="79"/>
      <c r="M55" s="80">
        <f t="shared" si="43"/>
        <v>0.05</v>
      </c>
      <c r="N55" s="71">
        <v>0.05</v>
      </c>
      <c r="O55" s="71">
        <f>-1.509+0.049</f>
        <v>-1.46</v>
      </c>
      <c r="P55" s="76"/>
      <c r="Q55" s="50"/>
      <c r="R55" s="70"/>
      <c r="S55" s="70"/>
      <c r="T55" s="72"/>
      <c r="U55" s="80">
        <f>V55+X55</f>
        <v>0.04</v>
      </c>
      <c r="V55" s="71">
        <v>0.04</v>
      </c>
      <c r="W55" s="71"/>
      <c r="X55" s="76"/>
    </row>
    <row r="56" spans="1:24" ht="12.75" customHeight="1" x14ac:dyDescent="0.2">
      <c r="A56" s="333"/>
      <c r="B56" s="334"/>
      <c r="C56" s="340">
        <v>41</v>
      </c>
      <c r="D56" s="125" t="s">
        <v>156</v>
      </c>
      <c r="E56" s="80">
        <f t="shared" ref="E56:G56" si="48">I56+M56+Q56+U56</f>
        <v>0.63300000000000001</v>
      </c>
      <c r="F56" s="129">
        <f t="shared" si="48"/>
        <v>0.63300000000000001</v>
      </c>
      <c r="G56" s="129">
        <f t="shared" si="48"/>
        <v>2.2869999999999999</v>
      </c>
      <c r="H56" s="76"/>
      <c r="I56" s="80">
        <f t="shared" si="42"/>
        <v>4.1589999999999998</v>
      </c>
      <c r="J56" s="71">
        <f>3.468+0.491+0.2</f>
        <v>4.1589999999999998</v>
      </c>
      <c r="K56" s="71">
        <v>3.5870000000000002</v>
      </c>
      <c r="L56" s="79"/>
      <c r="M56" s="80">
        <f t="shared" si="43"/>
        <v>-3.5259999999999998</v>
      </c>
      <c r="N56" s="71">
        <v>-3.5259999999999998</v>
      </c>
      <c r="O56" s="71">
        <v>-1.3</v>
      </c>
      <c r="P56" s="76"/>
      <c r="Q56" s="50"/>
      <c r="R56" s="70"/>
      <c r="S56" s="70"/>
      <c r="T56" s="72"/>
      <c r="U56" s="80"/>
      <c r="V56" s="71"/>
      <c r="W56" s="71"/>
      <c r="X56" s="76"/>
    </row>
    <row r="57" spans="1:24" ht="12.75" customHeight="1" x14ac:dyDescent="0.2">
      <c r="A57" s="333"/>
      <c r="B57" s="334"/>
      <c r="C57" s="340">
        <v>42</v>
      </c>
      <c r="D57" s="125" t="s">
        <v>159</v>
      </c>
      <c r="E57" s="80">
        <f t="shared" ref="E57:G57" si="49">I57+M57+Q57+U57</f>
        <v>-1.19</v>
      </c>
      <c r="F57" s="129">
        <f t="shared" si="49"/>
        <v>-1.19</v>
      </c>
      <c r="G57" s="129">
        <f t="shared" si="49"/>
        <v>-8.4039999999999999</v>
      </c>
      <c r="H57" s="76"/>
      <c r="I57" s="80"/>
      <c r="J57" s="71">
        <f>3.5-2-1.5</f>
        <v>0</v>
      </c>
      <c r="K57" s="71">
        <v>-5.0839999999999996</v>
      </c>
      <c r="L57" s="79"/>
      <c r="M57" s="80">
        <f t="shared" si="43"/>
        <v>-1.19</v>
      </c>
      <c r="N57" s="71">
        <v>-1.19</v>
      </c>
      <c r="O57" s="71">
        <v>-3.32</v>
      </c>
      <c r="P57" s="76"/>
      <c r="Q57" s="50"/>
      <c r="R57" s="70"/>
      <c r="S57" s="70"/>
      <c r="T57" s="72"/>
      <c r="U57" s="80"/>
      <c r="V57" s="71"/>
      <c r="W57" s="71"/>
      <c r="X57" s="76"/>
    </row>
    <row r="58" spans="1:24" ht="12.75" customHeight="1" x14ac:dyDescent="0.2">
      <c r="A58" s="333"/>
      <c r="B58" s="334"/>
      <c r="C58" s="340">
        <v>43</v>
      </c>
      <c r="D58" s="125" t="s">
        <v>161</v>
      </c>
      <c r="E58" s="80">
        <f t="shared" ref="E58:F58" si="50">I58+M58+Q58+U58</f>
        <v>-3.04</v>
      </c>
      <c r="F58" s="129">
        <f t="shared" si="50"/>
        <v>-3.04</v>
      </c>
      <c r="G58" s="129"/>
      <c r="H58" s="76"/>
      <c r="I58" s="80"/>
      <c r="J58" s="71"/>
      <c r="K58" s="71"/>
      <c r="L58" s="79"/>
      <c r="M58" s="80">
        <f t="shared" si="43"/>
        <v>-3.04</v>
      </c>
      <c r="N58" s="71">
        <v>-3.04</v>
      </c>
      <c r="O58" s="71"/>
      <c r="P58" s="76"/>
      <c r="Q58" s="50"/>
      <c r="R58" s="70"/>
      <c r="S58" s="70"/>
      <c r="T58" s="72"/>
      <c r="U58" s="80"/>
      <c r="V58" s="71"/>
      <c r="W58" s="71"/>
      <c r="X58" s="76"/>
    </row>
    <row r="59" spans="1:24" ht="12.75" customHeight="1" x14ac:dyDescent="0.2">
      <c r="A59" s="333"/>
      <c r="B59" s="334"/>
      <c r="C59" s="340">
        <v>44</v>
      </c>
      <c r="D59" s="125" t="s">
        <v>163</v>
      </c>
      <c r="E59" s="80">
        <f t="shared" ref="E59:G59" si="51">I59+M59+Q59+U59</f>
        <v>1.6150000000000004</v>
      </c>
      <c r="F59" s="129">
        <f t="shared" si="51"/>
        <v>1.6150000000000004</v>
      </c>
      <c r="G59" s="129">
        <f t="shared" si="51"/>
        <v>1.3480000000000003</v>
      </c>
      <c r="H59" s="76"/>
      <c r="I59" s="80">
        <f t="shared" ref="I59:I64" si="52">J59+L59</f>
        <v>3.7350000000000003</v>
      </c>
      <c r="J59" s="71">
        <f>2.137+1.598</f>
        <v>3.7350000000000003</v>
      </c>
      <c r="K59" s="108">
        <f>1.37+0.93</f>
        <v>2.3000000000000003</v>
      </c>
      <c r="L59" s="79"/>
      <c r="M59" s="80">
        <f t="shared" si="43"/>
        <v>-2.42</v>
      </c>
      <c r="N59" s="71">
        <v>-2.42</v>
      </c>
      <c r="O59" s="71">
        <v>-0.95199999999999996</v>
      </c>
      <c r="P59" s="91"/>
      <c r="Q59" s="78"/>
      <c r="R59" s="71"/>
      <c r="S59" s="71"/>
      <c r="T59" s="79"/>
      <c r="U59" s="80">
        <f t="shared" ref="U59:U60" si="53">V59+X59</f>
        <v>0.3</v>
      </c>
      <c r="V59" s="71">
        <v>0.3</v>
      </c>
      <c r="W59" s="71"/>
      <c r="X59" s="76"/>
    </row>
    <row r="60" spans="1:24" ht="12.75" customHeight="1" x14ac:dyDescent="0.2">
      <c r="A60" s="333"/>
      <c r="B60" s="334"/>
      <c r="C60" s="340">
        <v>45</v>
      </c>
      <c r="D60" s="125" t="s">
        <v>277</v>
      </c>
      <c r="E60" s="80">
        <f t="shared" ref="E60:G60" si="54">I60+M60+Q60+U60</f>
        <v>10.709</v>
      </c>
      <c r="F60" s="129">
        <f t="shared" si="54"/>
        <v>10.709</v>
      </c>
      <c r="G60" s="129">
        <f t="shared" si="54"/>
        <v>1.65</v>
      </c>
      <c r="H60" s="76"/>
      <c r="I60" s="80">
        <f t="shared" si="52"/>
        <v>6.5660000000000007</v>
      </c>
      <c r="J60" s="71">
        <f>1.25+2+1.54-0.34+2.116</f>
        <v>6.5660000000000007</v>
      </c>
      <c r="K60" s="108">
        <f>1.292+0.2+0.24</f>
        <v>1.732</v>
      </c>
      <c r="L60" s="79"/>
      <c r="M60" s="80">
        <f t="shared" si="43"/>
        <v>2.9430000000000001</v>
      </c>
      <c r="N60" s="71">
        <v>2.9430000000000001</v>
      </c>
      <c r="O60" s="71">
        <v>-8.2000000000000003E-2</v>
      </c>
      <c r="P60" s="91"/>
      <c r="Q60" s="78"/>
      <c r="R60" s="71"/>
      <c r="S60" s="71"/>
      <c r="T60" s="79"/>
      <c r="U60" s="80">
        <f t="shared" si="53"/>
        <v>1.2</v>
      </c>
      <c r="V60" s="71">
        <v>1.2</v>
      </c>
      <c r="W60" s="71"/>
      <c r="X60" s="76"/>
    </row>
    <row r="61" spans="1:24" ht="12.75" customHeight="1" x14ac:dyDescent="0.2">
      <c r="A61" s="333"/>
      <c r="B61" s="334"/>
      <c r="C61" s="340">
        <v>46</v>
      </c>
      <c r="D61" s="125" t="s">
        <v>308</v>
      </c>
      <c r="E61" s="80">
        <f t="shared" ref="E61:G61" si="55">I61+M61+Q61+U61</f>
        <v>32.506</v>
      </c>
      <c r="F61" s="129">
        <f t="shared" si="55"/>
        <v>32.506</v>
      </c>
      <c r="G61" s="129">
        <f t="shared" si="55"/>
        <v>2.1800000000000002</v>
      </c>
      <c r="H61" s="76"/>
      <c r="I61" s="80">
        <f t="shared" si="52"/>
        <v>24.995999999999999</v>
      </c>
      <c r="J61" s="71">
        <v>24.995999999999999</v>
      </c>
      <c r="K61" s="108">
        <v>2.581</v>
      </c>
      <c r="L61" s="79"/>
      <c r="M61" s="80">
        <f t="shared" ref="M61" si="56">N61+P61</f>
        <v>7.51</v>
      </c>
      <c r="N61" s="71">
        <v>7.51</v>
      </c>
      <c r="O61" s="71">
        <f>-0.413</f>
        <v>-0.41299999999999998</v>
      </c>
      <c r="P61" s="91"/>
      <c r="Q61" s="78"/>
      <c r="R61" s="71"/>
      <c r="S61" s="71"/>
      <c r="T61" s="79"/>
      <c r="U61" s="80"/>
      <c r="V61" s="71"/>
      <c r="W61" s="71">
        <v>1.2E-2</v>
      </c>
      <c r="X61" s="76"/>
    </row>
    <row r="62" spans="1:24" ht="12.75" customHeight="1" x14ac:dyDescent="0.2">
      <c r="A62" s="333"/>
      <c r="B62" s="334"/>
      <c r="C62" s="340">
        <v>47</v>
      </c>
      <c r="D62" s="125" t="s">
        <v>310</v>
      </c>
      <c r="E62" s="80">
        <f t="shared" ref="E62:G62" si="57">I62+M62+Q62+U62</f>
        <v>2.6</v>
      </c>
      <c r="F62" s="129">
        <f t="shared" si="57"/>
        <v>2.6</v>
      </c>
      <c r="G62" s="129">
        <f t="shared" si="57"/>
        <v>-2</v>
      </c>
      <c r="H62" s="76">
        <f>L62+T62+X62</f>
        <v>0</v>
      </c>
      <c r="I62" s="80">
        <f t="shared" si="52"/>
        <v>0.1</v>
      </c>
      <c r="J62" s="71">
        <v>0.1</v>
      </c>
      <c r="K62" s="108">
        <v>-2</v>
      </c>
      <c r="L62" s="79"/>
      <c r="M62" s="80"/>
      <c r="N62" s="71"/>
      <c r="O62" s="71"/>
      <c r="P62" s="91"/>
      <c r="Q62" s="78"/>
      <c r="R62" s="71"/>
      <c r="S62" s="71"/>
      <c r="T62" s="79"/>
      <c r="U62" s="80">
        <f>V62+X62</f>
        <v>2.5</v>
      </c>
      <c r="V62" s="71">
        <v>2.5</v>
      </c>
      <c r="W62" s="71"/>
      <c r="X62" s="76"/>
    </row>
    <row r="63" spans="1:24" ht="12.75" customHeight="1" x14ac:dyDescent="0.2">
      <c r="A63" s="333"/>
      <c r="B63" s="334"/>
      <c r="C63" s="340">
        <v>48</v>
      </c>
      <c r="D63" s="125" t="s">
        <v>173</v>
      </c>
      <c r="E63" s="80">
        <f t="shared" ref="E63:G63" si="58">I63+M63+Q63+U63</f>
        <v>-3.12</v>
      </c>
      <c r="F63" s="129">
        <f t="shared" si="58"/>
        <v>-3.12</v>
      </c>
      <c r="G63" s="129">
        <f t="shared" si="58"/>
        <v>-9.4700000000000006</v>
      </c>
      <c r="H63" s="76"/>
      <c r="I63" s="80">
        <f t="shared" si="52"/>
        <v>0.1</v>
      </c>
      <c r="J63" s="71">
        <v>0.1</v>
      </c>
      <c r="K63" s="108">
        <v>-7</v>
      </c>
      <c r="L63" s="79"/>
      <c r="M63" s="80"/>
      <c r="N63" s="71"/>
      <c r="O63" s="71"/>
      <c r="P63" s="91"/>
      <c r="Q63" s="78">
        <f t="shared" ref="Q63:Q71" si="59">R63+T63</f>
        <v>-3.22</v>
      </c>
      <c r="R63" s="71">
        <v>-3.22</v>
      </c>
      <c r="S63" s="71">
        <v>-2.4700000000000002</v>
      </c>
      <c r="T63" s="79"/>
      <c r="U63" s="80"/>
      <c r="V63" s="71"/>
      <c r="W63" s="71"/>
      <c r="X63" s="76"/>
    </row>
    <row r="64" spans="1:24" ht="12.75" customHeight="1" x14ac:dyDescent="0.2">
      <c r="A64" s="333"/>
      <c r="B64" s="334"/>
      <c r="C64" s="340">
        <v>49</v>
      </c>
      <c r="D64" s="125" t="s">
        <v>190</v>
      </c>
      <c r="E64" s="80">
        <f t="shared" ref="E64:G64" si="60">I64+M64+Q64+U64</f>
        <v>-3.9</v>
      </c>
      <c r="F64" s="129">
        <f t="shared" si="60"/>
        <v>-6.9</v>
      </c>
      <c r="G64" s="129">
        <f t="shared" si="60"/>
        <v>-6.0659999999999998</v>
      </c>
      <c r="H64" s="76">
        <f>L64+T64+X64</f>
        <v>3</v>
      </c>
      <c r="I64" s="80">
        <f t="shared" si="52"/>
        <v>0.10000000000000009</v>
      </c>
      <c r="J64" s="71">
        <v>-2.9</v>
      </c>
      <c r="K64" s="108">
        <v>-3</v>
      </c>
      <c r="L64" s="79">
        <v>3</v>
      </c>
      <c r="M64" s="80"/>
      <c r="N64" s="71"/>
      <c r="O64" s="71"/>
      <c r="P64" s="91"/>
      <c r="Q64" s="78">
        <f t="shared" si="59"/>
        <v>-4</v>
      </c>
      <c r="R64" s="71">
        <v>-4</v>
      </c>
      <c r="S64" s="71">
        <v>-3.0659999999999998</v>
      </c>
      <c r="T64" s="79"/>
      <c r="U64" s="80"/>
      <c r="V64" s="71"/>
      <c r="W64" s="71"/>
      <c r="X64" s="76"/>
    </row>
    <row r="65" spans="1:24" ht="12.75" customHeight="1" x14ac:dyDescent="0.2">
      <c r="A65" s="333"/>
      <c r="B65" s="334"/>
      <c r="C65" s="340">
        <v>50</v>
      </c>
      <c r="D65" s="125" t="s">
        <v>178</v>
      </c>
      <c r="E65" s="80">
        <f t="shared" ref="E65:G65" si="61">I65+M65+Q65+U65</f>
        <v>1.22</v>
      </c>
      <c r="F65" s="129">
        <f t="shared" si="61"/>
        <v>1.22</v>
      </c>
      <c r="G65" s="129">
        <f t="shared" si="61"/>
        <v>-2.2200000000000002</v>
      </c>
      <c r="H65" s="76"/>
      <c r="I65" s="80"/>
      <c r="J65" s="71"/>
      <c r="K65" s="108">
        <v>-2</v>
      </c>
      <c r="L65" s="79"/>
      <c r="M65" s="80"/>
      <c r="N65" s="71"/>
      <c r="O65" s="71"/>
      <c r="P65" s="91"/>
      <c r="Q65" s="78">
        <f t="shared" si="59"/>
        <v>-0.28000000000000003</v>
      </c>
      <c r="R65" s="71">
        <v>-0.28000000000000003</v>
      </c>
      <c r="S65" s="71">
        <v>-0.22</v>
      </c>
      <c r="T65" s="79"/>
      <c r="U65" s="80">
        <f>V65+X65</f>
        <v>1.5</v>
      </c>
      <c r="V65" s="71">
        <v>1.5</v>
      </c>
      <c r="W65" s="71"/>
      <c r="X65" s="76"/>
    </row>
    <row r="66" spans="1:24" ht="12.75" customHeight="1" x14ac:dyDescent="0.2">
      <c r="A66" s="333"/>
      <c r="B66" s="334"/>
      <c r="C66" s="340">
        <v>51</v>
      </c>
      <c r="D66" s="125" t="s">
        <v>299</v>
      </c>
      <c r="E66" s="80">
        <f t="shared" ref="E66:G66" si="62">I66+M66+Q66+U66</f>
        <v>-0.7</v>
      </c>
      <c r="F66" s="129">
        <f t="shared" si="62"/>
        <v>-0.7</v>
      </c>
      <c r="G66" s="129">
        <f t="shared" si="62"/>
        <v>-1.34</v>
      </c>
      <c r="H66" s="76"/>
      <c r="I66" s="80"/>
      <c r="J66" s="71"/>
      <c r="K66" s="108">
        <v>-0.8</v>
      </c>
      <c r="L66" s="79"/>
      <c r="M66" s="80"/>
      <c r="N66" s="71"/>
      <c r="O66" s="71"/>
      <c r="P66" s="91"/>
      <c r="Q66" s="78">
        <f t="shared" si="59"/>
        <v>-0.7</v>
      </c>
      <c r="R66" s="71">
        <v>-0.7</v>
      </c>
      <c r="S66" s="71">
        <v>-0.54</v>
      </c>
      <c r="T66" s="79"/>
      <c r="U66" s="80"/>
      <c r="V66" s="71"/>
      <c r="W66" s="71"/>
      <c r="X66" s="76"/>
    </row>
    <row r="67" spans="1:24" ht="12.75" customHeight="1" x14ac:dyDescent="0.2">
      <c r="A67" s="333"/>
      <c r="B67" s="334"/>
      <c r="C67" s="340">
        <v>52</v>
      </c>
      <c r="D67" s="125" t="s">
        <v>181</v>
      </c>
      <c r="E67" s="80">
        <f t="shared" ref="E67:G67" si="63">I67+M67+Q67+U67</f>
        <v>3.6</v>
      </c>
      <c r="F67" s="129">
        <f t="shared" si="63"/>
        <v>3.6</v>
      </c>
      <c r="G67" s="129">
        <f t="shared" si="63"/>
        <v>-1.5</v>
      </c>
      <c r="H67" s="76"/>
      <c r="I67" s="80">
        <f t="shared" ref="I67" si="64">J67+L67</f>
        <v>3</v>
      </c>
      <c r="J67" s="71">
        <v>3</v>
      </c>
      <c r="K67" s="108">
        <v>-1.5</v>
      </c>
      <c r="L67" s="79"/>
      <c r="M67" s="80"/>
      <c r="N67" s="71"/>
      <c r="O67" s="71"/>
      <c r="P67" s="91"/>
      <c r="Q67" s="78">
        <f t="shared" si="59"/>
        <v>0.6</v>
      </c>
      <c r="R67" s="71">
        <v>0.6</v>
      </c>
      <c r="S67" s="71"/>
      <c r="T67" s="79"/>
      <c r="U67" s="80"/>
      <c r="V67" s="71"/>
      <c r="W67" s="71"/>
      <c r="X67" s="76"/>
    </row>
    <row r="68" spans="1:24" ht="12.75" customHeight="1" x14ac:dyDescent="0.2">
      <c r="A68" s="333"/>
      <c r="B68" s="334"/>
      <c r="C68" s="340">
        <v>53</v>
      </c>
      <c r="D68" s="125" t="s">
        <v>300</v>
      </c>
      <c r="E68" s="80">
        <f t="shared" ref="E68:G68" si="65">I68+M68+Q68+U68</f>
        <v>0.5</v>
      </c>
      <c r="F68" s="129">
        <f t="shared" si="65"/>
        <v>0.5</v>
      </c>
      <c r="G68" s="129">
        <f t="shared" si="65"/>
        <v>-5.23</v>
      </c>
      <c r="H68" s="76"/>
      <c r="I68" s="80"/>
      <c r="J68" s="71"/>
      <c r="K68" s="71">
        <v>-2</v>
      </c>
      <c r="L68" s="72"/>
      <c r="M68" s="48"/>
      <c r="N68" s="70"/>
      <c r="O68" s="70"/>
      <c r="P68" s="91"/>
      <c r="Q68" s="78">
        <f t="shared" si="59"/>
        <v>-2</v>
      </c>
      <c r="R68" s="71">
        <v>-2</v>
      </c>
      <c r="S68" s="71">
        <v>-3.23</v>
      </c>
      <c r="T68" s="79"/>
      <c r="U68" s="80">
        <f>V68+X68</f>
        <v>2.5</v>
      </c>
      <c r="V68" s="71">
        <v>2.5</v>
      </c>
      <c r="W68" s="71"/>
      <c r="X68" s="76"/>
    </row>
    <row r="69" spans="1:24" ht="12.75" customHeight="1" x14ac:dyDescent="0.2">
      <c r="A69" s="333"/>
      <c r="B69" s="334"/>
      <c r="C69" s="340">
        <v>54</v>
      </c>
      <c r="D69" s="125" t="s">
        <v>317</v>
      </c>
      <c r="E69" s="80">
        <f t="shared" ref="E69:G69" si="66">I69+M69+Q69+U69</f>
        <v>-1.3</v>
      </c>
      <c r="F69" s="129">
        <f t="shared" si="66"/>
        <v>-1.3</v>
      </c>
      <c r="G69" s="129">
        <f t="shared" si="66"/>
        <v>-1.1000000000000001</v>
      </c>
      <c r="H69" s="76"/>
      <c r="I69" s="80"/>
      <c r="J69" s="71"/>
      <c r="K69" s="71"/>
      <c r="L69" s="72"/>
      <c r="M69" s="48"/>
      <c r="N69" s="70"/>
      <c r="O69" s="70"/>
      <c r="P69" s="91"/>
      <c r="Q69" s="78">
        <f t="shared" si="59"/>
        <v>-1.3</v>
      </c>
      <c r="R69" s="71">
        <v>-1.3</v>
      </c>
      <c r="S69" s="71">
        <v>-1.1000000000000001</v>
      </c>
      <c r="T69" s="79"/>
      <c r="U69" s="80"/>
      <c r="V69" s="71"/>
      <c r="W69" s="71"/>
      <c r="X69" s="76"/>
    </row>
    <row r="70" spans="1:24" ht="12.75" customHeight="1" x14ac:dyDescent="0.2">
      <c r="A70" s="333"/>
      <c r="B70" s="334"/>
      <c r="C70" s="340">
        <v>55</v>
      </c>
      <c r="D70" s="125" t="s">
        <v>318</v>
      </c>
      <c r="E70" s="80">
        <f t="shared" ref="E70:G70" si="67">I70+M70+Q70+U70</f>
        <v>1.4000000000000001</v>
      </c>
      <c r="F70" s="129">
        <f t="shared" si="67"/>
        <v>1.4000000000000001</v>
      </c>
      <c r="G70" s="129">
        <f t="shared" si="67"/>
        <v>-0.7</v>
      </c>
      <c r="H70" s="76"/>
      <c r="I70" s="80">
        <f>J70+L70</f>
        <v>0.1</v>
      </c>
      <c r="J70" s="71">
        <v>0.1</v>
      </c>
      <c r="K70" s="71">
        <v>-1.8</v>
      </c>
      <c r="L70" s="72"/>
      <c r="M70" s="48"/>
      <c r="N70" s="70"/>
      <c r="O70" s="70"/>
      <c r="P70" s="91"/>
      <c r="Q70" s="78">
        <f t="shared" si="59"/>
        <v>1.3</v>
      </c>
      <c r="R70" s="71">
        <v>1.3</v>
      </c>
      <c r="S70" s="71">
        <v>1.1000000000000001</v>
      </c>
      <c r="T70" s="79"/>
      <c r="U70" s="80"/>
      <c r="V70" s="71"/>
      <c r="W70" s="71"/>
      <c r="X70" s="76"/>
    </row>
    <row r="71" spans="1:24" ht="12.75" customHeight="1" x14ac:dyDescent="0.2">
      <c r="A71" s="333"/>
      <c r="B71" s="334"/>
      <c r="C71" s="340">
        <v>56</v>
      </c>
      <c r="D71" s="125" t="s">
        <v>193</v>
      </c>
      <c r="E71" s="80">
        <f t="shared" ref="E71:G71" si="68">I71+M71+Q71+U71</f>
        <v>-1</v>
      </c>
      <c r="F71" s="129">
        <f t="shared" si="68"/>
        <v>-1</v>
      </c>
      <c r="G71" s="129">
        <f t="shared" si="68"/>
        <v>-13.745000000000001</v>
      </c>
      <c r="H71" s="76"/>
      <c r="I71" s="80"/>
      <c r="J71" s="71"/>
      <c r="K71" s="71">
        <v>-12</v>
      </c>
      <c r="L71" s="72"/>
      <c r="M71" s="48"/>
      <c r="N71" s="70"/>
      <c r="O71" s="70"/>
      <c r="P71" s="91"/>
      <c r="Q71" s="78">
        <f t="shared" si="59"/>
        <v>-1</v>
      </c>
      <c r="R71" s="71">
        <v>-1</v>
      </c>
      <c r="S71" s="71">
        <v>-1.7450000000000001</v>
      </c>
      <c r="T71" s="79"/>
      <c r="U71" s="80"/>
      <c r="V71" s="71"/>
      <c r="W71" s="71"/>
      <c r="X71" s="76"/>
    </row>
    <row r="72" spans="1:24" ht="12.75" customHeight="1" x14ac:dyDescent="0.2">
      <c r="A72" s="333"/>
      <c r="B72" s="334"/>
      <c r="C72" s="340">
        <v>57</v>
      </c>
      <c r="D72" s="125" t="s">
        <v>320</v>
      </c>
      <c r="E72" s="80"/>
      <c r="F72" s="129"/>
      <c r="G72" s="129">
        <f t="shared" ref="G72" si="69">K72+O72+S72+W72</f>
        <v>-5</v>
      </c>
      <c r="H72" s="76"/>
      <c r="I72" s="80"/>
      <c r="J72" s="71"/>
      <c r="K72" s="71">
        <v>-1</v>
      </c>
      <c r="L72" s="72"/>
      <c r="M72" s="48"/>
      <c r="N72" s="70"/>
      <c r="O72" s="70"/>
      <c r="P72" s="91"/>
      <c r="Q72" s="78"/>
      <c r="R72" s="71"/>
      <c r="S72" s="71">
        <v>-4</v>
      </c>
      <c r="T72" s="79"/>
      <c r="U72" s="80"/>
      <c r="V72" s="71"/>
      <c r="W72" s="71"/>
      <c r="X72" s="76"/>
    </row>
    <row r="73" spans="1:24" ht="12.75" customHeight="1" x14ac:dyDescent="0.2">
      <c r="A73" s="333"/>
      <c r="B73" s="334"/>
      <c r="C73" s="340">
        <v>58</v>
      </c>
      <c r="D73" s="125" t="s">
        <v>324</v>
      </c>
      <c r="E73" s="80">
        <f t="shared" ref="E73:G73" si="70">I73+M73+Q73+U73</f>
        <v>-6.5</v>
      </c>
      <c r="F73" s="129">
        <f t="shared" si="70"/>
        <v>-6.5</v>
      </c>
      <c r="G73" s="129">
        <f t="shared" si="70"/>
        <v>-9.98</v>
      </c>
      <c r="H73" s="76"/>
      <c r="I73" s="80"/>
      <c r="J73" s="71"/>
      <c r="K73" s="71">
        <v>-5</v>
      </c>
      <c r="L73" s="72"/>
      <c r="M73" s="80"/>
      <c r="N73" s="71"/>
      <c r="O73" s="71"/>
      <c r="P73" s="91"/>
      <c r="Q73" s="78">
        <f t="shared" ref="Q73:Q77" si="71">R73+T73</f>
        <v>-6.5</v>
      </c>
      <c r="R73" s="71">
        <v>-6.5</v>
      </c>
      <c r="S73" s="71">
        <v>-4.9800000000000004</v>
      </c>
      <c r="T73" s="79"/>
      <c r="U73" s="80"/>
      <c r="V73" s="71"/>
      <c r="W73" s="71"/>
      <c r="X73" s="76"/>
    </row>
    <row r="74" spans="1:24" ht="12.75" customHeight="1" x14ac:dyDescent="0.2">
      <c r="A74" s="333"/>
      <c r="B74" s="334"/>
      <c r="C74" s="340">
        <v>59</v>
      </c>
      <c r="D74" s="125" t="s">
        <v>305</v>
      </c>
      <c r="E74" s="80">
        <f t="shared" ref="E74:G74" si="72">I74+M74+Q74+U74</f>
        <v>-10.4</v>
      </c>
      <c r="F74" s="129">
        <f t="shared" si="72"/>
        <v>-10.4</v>
      </c>
      <c r="G74" s="129">
        <f t="shared" si="72"/>
        <v>-7.2</v>
      </c>
      <c r="H74" s="76"/>
      <c r="I74" s="80"/>
      <c r="J74" s="71"/>
      <c r="K74" s="71"/>
      <c r="L74" s="72"/>
      <c r="M74" s="80"/>
      <c r="N74" s="71"/>
      <c r="O74" s="71"/>
      <c r="P74" s="91"/>
      <c r="Q74" s="78">
        <f t="shared" si="71"/>
        <v>-10.4</v>
      </c>
      <c r="R74" s="71">
        <v>-10.4</v>
      </c>
      <c r="S74" s="71">
        <v>-7.2</v>
      </c>
      <c r="T74" s="79"/>
      <c r="U74" s="80"/>
      <c r="V74" s="71"/>
      <c r="W74" s="71"/>
      <c r="X74" s="76"/>
    </row>
    <row r="75" spans="1:24" ht="12.75" customHeight="1" x14ac:dyDescent="0.2">
      <c r="A75" s="333"/>
      <c r="B75" s="334"/>
      <c r="C75" s="340">
        <v>60</v>
      </c>
      <c r="D75" s="125" t="s">
        <v>306</v>
      </c>
      <c r="E75" s="80">
        <f t="shared" ref="E75:G75" si="73">I75+M75+Q75+U75</f>
        <v>-7.9</v>
      </c>
      <c r="F75" s="129">
        <f t="shared" si="73"/>
        <v>-7.9</v>
      </c>
      <c r="G75" s="129">
        <f t="shared" si="73"/>
        <v>-6.7</v>
      </c>
      <c r="H75" s="76"/>
      <c r="I75" s="80">
        <f t="shared" ref="I75:I77" si="74">J75+L75</f>
        <v>0.1</v>
      </c>
      <c r="J75" s="71">
        <v>0.1</v>
      </c>
      <c r="K75" s="71"/>
      <c r="L75" s="72"/>
      <c r="M75" s="80"/>
      <c r="N75" s="71"/>
      <c r="O75" s="71"/>
      <c r="P75" s="91"/>
      <c r="Q75" s="78">
        <f t="shared" si="71"/>
        <v>-8</v>
      </c>
      <c r="R75" s="71">
        <v>-8</v>
      </c>
      <c r="S75" s="71">
        <v>-6.7</v>
      </c>
      <c r="T75" s="79"/>
      <c r="U75" s="80"/>
      <c r="V75" s="71"/>
      <c r="W75" s="71"/>
      <c r="X75" s="76"/>
    </row>
    <row r="76" spans="1:24" ht="12.75" customHeight="1" x14ac:dyDescent="0.2">
      <c r="A76" s="333"/>
      <c r="B76" s="334"/>
      <c r="C76" s="340">
        <v>61</v>
      </c>
      <c r="D76" s="125" t="s">
        <v>307</v>
      </c>
      <c r="E76" s="80">
        <f t="shared" ref="E76:H76" si="75">I76+M76+Q76+U76</f>
        <v>-4.7540000000000013</v>
      </c>
      <c r="F76" s="129">
        <f t="shared" si="75"/>
        <v>-22.353000000000002</v>
      </c>
      <c r="G76" s="129">
        <f t="shared" si="75"/>
        <v>-29.774000000000001</v>
      </c>
      <c r="H76" s="151">
        <f t="shared" si="75"/>
        <v>17.599</v>
      </c>
      <c r="I76" s="80"/>
      <c r="J76" s="71"/>
      <c r="K76" s="71"/>
      <c r="L76" s="72"/>
      <c r="M76" s="48"/>
      <c r="N76" s="70"/>
      <c r="O76" s="70"/>
      <c r="P76" s="91"/>
      <c r="Q76" s="78">
        <f t="shared" si="71"/>
        <v>-4.7540000000000013</v>
      </c>
      <c r="R76" s="71">
        <v>-22.353000000000002</v>
      </c>
      <c r="S76" s="71">
        <v>-29.774000000000001</v>
      </c>
      <c r="T76" s="79">
        <v>17.599</v>
      </c>
      <c r="U76" s="80"/>
      <c r="V76" s="71"/>
      <c r="W76" s="71"/>
      <c r="X76" s="76"/>
    </row>
    <row r="77" spans="1:24" ht="12.75" customHeight="1" x14ac:dyDescent="0.2">
      <c r="A77" s="333"/>
      <c r="B77" s="334"/>
      <c r="C77" s="340">
        <v>62</v>
      </c>
      <c r="D77" s="125" t="s">
        <v>219</v>
      </c>
      <c r="E77" s="80">
        <f t="shared" ref="E77:G77" si="76">I77+M77+Q77+U77</f>
        <v>9.8460000000000001</v>
      </c>
      <c r="F77" s="129">
        <f t="shared" si="76"/>
        <v>9.8460000000000001</v>
      </c>
      <c r="G77" s="129">
        <f t="shared" si="76"/>
        <v>-6.1539999999999999</v>
      </c>
      <c r="H77" s="76">
        <f>L77+T77+X77</f>
        <v>0</v>
      </c>
      <c r="I77" s="80">
        <f t="shared" si="74"/>
        <v>12</v>
      </c>
      <c r="J77" s="71">
        <v>12</v>
      </c>
      <c r="K77" s="71"/>
      <c r="L77" s="79"/>
      <c r="M77" s="80"/>
      <c r="N77" s="71"/>
      <c r="O77" s="71"/>
      <c r="P77" s="76"/>
      <c r="Q77" s="78">
        <f t="shared" si="71"/>
        <v>-6.1539999999999999</v>
      </c>
      <c r="R77" s="71">
        <v>-6.1539999999999999</v>
      </c>
      <c r="S77" s="71">
        <v>-6.1539999999999999</v>
      </c>
      <c r="T77" s="79"/>
      <c r="U77" s="80">
        <f t="shared" ref="U77:U78" si="77">V77+X77</f>
        <v>4</v>
      </c>
      <c r="V77" s="71">
        <v>4</v>
      </c>
      <c r="W77" s="71"/>
      <c r="X77" s="76"/>
    </row>
    <row r="78" spans="1:24" ht="12.75" customHeight="1" x14ac:dyDescent="0.2">
      <c r="A78" s="333"/>
      <c r="B78" s="334"/>
      <c r="C78" s="340">
        <v>63</v>
      </c>
      <c r="D78" s="125" t="s">
        <v>325</v>
      </c>
      <c r="E78" s="80">
        <f t="shared" ref="E78:G78" si="78">I78+M78+Q78+U78</f>
        <v>1.5</v>
      </c>
      <c r="F78" s="129">
        <f t="shared" si="78"/>
        <v>1.5</v>
      </c>
      <c r="G78" s="129">
        <f t="shared" si="78"/>
        <v>0.69</v>
      </c>
      <c r="H78" s="76"/>
      <c r="I78" s="80"/>
      <c r="J78" s="71"/>
      <c r="K78" s="71"/>
      <c r="L78" s="79"/>
      <c r="M78" s="80"/>
      <c r="N78" s="71"/>
      <c r="O78" s="71"/>
      <c r="P78" s="76"/>
      <c r="Q78" s="78"/>
      <c r="R78" s="71"/>
      <c r="S78" s="71"/>
      <c r="T78" s="79"/>
      <c r="U78" s="80">
        <f t="shared" si="77"/>
        <v>1.5</v>
      </c>
      <c r="V78" s="71">
        <v>1.5</v>
      </c>
      <c r="W78" s="71">
        <v>0.69</v>
      </c>
      <c r="X78" s="76"/>
    </row>
    <row r="79" spans="1:24" ht="12.75" customHeight="1" x14ac:dyDescent="0.2">
      <c r="A79" s="333"/>
      <c r="B79" s="334"/>
      <c r="C79" s="340">
        <v>64</v>
      </c>
      <c r="D79" s="125" t="s">
        <v>326</v>
      </c>
      <c r="E79" s="80">
        <f t="shared" ref="E79:G79" si="79">I79+M79+Q79+U79</f>
        <v>-21.457000000000001</v>
      </c>
      <c r="F79" s="129">
        <f t="shared" si="79"/>
        <v>-21.457000000000001</v>
      </c>
      <c r="G79" s="129">
        <f t="shared" si="79"/>
        <v>-40.856999999999999</v>
      </c>
      <c r="H79" s="76"/>
      <c r="I79" s="80"/>
      <c r="J79" s="71"/>
      <c r="K79" s="71">
        <v>-1.9</v>
      </c>
      <c r="L79" s="79"/>
      <c r="M79" s="80"/>
      <c r="N79" s="71"/>
      <c r="O79" s="71"/>
      <c r="P79" s="76"/>
      <c r="Q79" s="78">
        <f>R79+T79</f>
        <v>-21.457000000000001</v>
      </c>
      <c r="R79" s="71">
        <v>-21.457000000000001</v>
      </c>
      <c r="S79" s="71">
        <v>-38.957000000000001</v>
      </c>
      <c r="T79" s="79"/>
      <c r="U79" s="80"/>
      <c r="V79" s="71"/>
      <c r="W79" s="71"/>
      <c r="X79" s="76"/>
    </row>
    <row r="80" spans="1:24" ht="12.75" customHeight="1" x14ac:dyDescent="0.2">
      <c r="A80" s="333"/>
      <c r="B80" s="334"/>
      <c r="C80" s="340">
        <v>65</v>
      </c>
      <c r="D80" s="125" t="s">
        <v>327</v>
      </c>
      <c r="E80" s="80"/>
      <c r="F80" s="129"/>
      <c r="G80" s="129">
        <f t="shared" ref="G80" si="80">K80+O80+S80+W80</f>
        <v>-2.8650000000000002</v>
      </c>
      <c r="H80" s="76"/>
      <c r="I80" s="80"/>
      <c r="J80" s="71"/>
      <c r="K80" s="71">
        <v>-2.8650000000000002</v>
      </c>
      <c r="L80" s="79"/>
      <c r="M80" s="80"/>
      <c r="N80" s="71"/>
      <c r="O80" s="71"/>
      <c r="P80" s="76"/>
      <c r="Q80" s="78"/>
      <c r="R80" s="71"/>
      <c r="S80" s="71"/>
      <c r="T80" s="79"/>
      <c r="U80" s="80"/>
      <c r="V80" s="71"/>
      <c r="W80" s="71"/>
      <c r="X80" s="76"/>
    </row>
    <row r="81" spans="1:24" ht="12.75" customHeight="1" x14ac:dyDescent="0.2">
      <c r="A81" s="333"/>
      <c r="B81" s="334"/>
      <c r="C81" s="340">
        <v>66</v>
      </c>
      <c r="D81" s="125" t="s">
        <v>223</v>
      </c>
      <c r="E81" s="80">
        <f t="shared" ref="E81:G81" si="81">I81+M81+Q81+U81</f>
        <v>1.8</v>
      </c>
      <c r="F81" s="129">
        <f t="shared" si="81"/>
        <v>1.8</v>
      </c>
      <c r="G81" s="129">
        <f t="shared" si="81"/>
        <v>-3</v>
      </c>
      <c r="H81" s="76"/>
      <c r="I81" s="80">
        <f>J81+L81</f>
        <v>1.8</v>
      </c>
      <c r="J81" s="71">
        <v>1.8</v>
      </c>
      <c r="K81" s="71">
        <v>1</v>
      </c>
      <c r="L81" s="79"/>
      <c r="M81" s="80"/>
      <c r="N81" s="71"/>
      <c r="O81" s="71"/>
      <c r="P81" s="76"/>
      <c r="Q81" s="78"/>
      <c r="R81" s="162"/>
      <c r="S81" s="71">
        <v>-4</v>
      </c>
      <c r="T81" s="79"/>
      <c r="U81" s="80"/>
      <c r="V81" s="71"/>
      <c r="W81" s="71"/>
      <c r="X81" s="76"/>
    </row>
    <row r="82" spans="1:24" ht="12.75" customHeight="1" x14ac:dyDescent="0.2">
      <c r="A82" s="333"/>
      <c r="B82" s="334"/>
      <c r="C82" s="340">
        <v>67</v>
      </c>
      <c r="D82" s="125" t="s">
        <v>328</v>
      </c>
      <c r="E82" s="80">
        <f t="shared" ref="E82:G82" si="82">I82+M82+Q82+U82</f>
        <v>0.51400000000000001</v>
      </c>
      <c r="F82" s="129">
        <f t="shared" si="82"/>
        <v>0.51400000000000001</v>
      </c>
      <c r="G82" s="129">
        <f t="shared" si="82"/>
        <v>-6.8</v>
      </c>
      <c r="H82" s="76"/>
      <c r="I82" s="80"/>
      <c r="J82" s="71"/>
      <c r="K82" s="71">
        <v>-6.8</v>
      </c>
      <c r="L82" s="79"/>
      <c r="M82" s="80"/>
      <c r="N82" s="71"/>
      <c r="O82" s="71"/>
      <c r="P82" s="76"/>
      <c r="Q82" s="78">
        <f>R82+T82</f>
        <v>0.51400000000000001</v>
      </c>
      <c r="R82" s="162">
        <v>0.51400000000000001</v>
      </c>
      <c r="S82" s="71"/>
      <c r="T82" s="79"/>
      <c r="U82" s="80"/>
      <c r="V82" s="71"/>
      <c r="W82" s="71"/>
      <c r="X82" s="76"/>
    </row>
    <row r="83" spans="1:24" ht="12.75" customHeight="1" x14ac:dyDescent="0.2">
      <c r="A83" s="333"/>
      <c r="B83" s="334"/>
      <c r="C83" s="340">
        <v>68</v>
      </c>
      <c r="D83" s="125" t="s">
        <v>329</v>
      </c>
      <c r="E83" s="80">
        <f t="shared" ref="E83:G83" si="83">I83+M83+Q83+U83</f>
        <v>-1.8</v>
      </c>
      <c r="F83" s="129">
        <f t="shared" si="83"/>
        <v>-1.8</v>
      </c>
      <c r="G83" s="129">
        <f t="shared" si="83"/>
        <v>-1.8</v>
      </c>
      <c r="H83" s="76"/>
      <c r="I83" s="80">
        <f>J83+L83</f>
        <v>-1.8</v>
      </c>
      <c r="J83" s="71">
        <v>-1.8</v>
      </c>
      <c r="K83" s="71">
        <v>-1.8</v>
      </c>
      <c r="L83" s="79"/>
      <c r="M83" s="80"/>
      <c r="N83" s="71"/>
      <c r="O83" s="71"/>
      <c r="P83" s="76"/>
      <c r="Q83" s="78"/>
      <c r="R83" s="162"/>
      <c r="S83" s="71"/>
      <c r="T83" s="79"/>
      <c r="U83" s="80"/>
      <c r="V83" s="71"/>
      <c r="W83" s="71"/>
      <c r="X83" s="76"/>
    </row>
    <row r="84" spans="1:24" ht="12.75" customHeight="1" x14ac:dyDescent="0.2">
      <c r="A84" s="333"/>
      <c r="B84" s="334"/>
      <c r="C84" s="340">
        <v>69</v>
      </c>
      <c r="D84" s="125" t="s">
        <v>226</v>
      </c>
      <c r="E84" s="80">
        <f t="shared" ref="E84:G84" si="84">I84+M84+Q84+U84</f>
        <v>1.2510000000000003</v>
      </c>
      <c r="F84" s="129">
        <f t="shared" si="84"/>
        <v>-5.7489999999999997</v>
      </c>
      <c r="G84" s="129">
        <f t="shared" si="84"/>
        <v>-12.374000000000001</v>
      </c>
      <c r="H84" s="76">
        <f t="shared" ref="H84:H85" si="85">L84+T84+X84</f>
        <v>7</v>
      </c>
      <c r="I84" s="80"/>
      <c r="J84" s="71"/>
      <c r="K84" s="71">
        <v>-1.8</v>
      </c>
      <c r="L84" s="79"/>
      <c r="M84" s="80"/>
      <c r="N84" s="71"/>
      <c r="O84" s="71"/>
      <c r="P84" s="76"/>
      <c r="Q84" s="78">
        <f t="shared" ref="Q84:Q87" si="86">R84+T84</f>
        <v>-0.74899999999999967</v>
      </c>
      <c r="R84" s="162">
        <v>-7.7489999999999997</v>
      </c>
      <c r="S84" s="71">
        <v>-10.574</v>
      </c>
      <c r="T84" s="79">
        <v>7</v>
      </c>
      <c r="U84" s="80">
        <f>V84+X84</f>
        <v>2</v>
      </c>
      <c r="V84" s="71">
        <v>2</v>
      </c>
      <c r="W84" s="71"/>
      <c r="X84" s="76"/>
    </row>
    <row r="85" spans="1:24" ht="12.75" customHeight="1" x14ac:dyDescent="0.2">
      <c r="A85" s="333"/>
      <c r="B85" s="334"/>
      <c r="C85" s="340">
        <v>70</v>
      </c>
      <c r="D85" s="125" t="s">
        <v>315</v>
      </c>
      <c r="E85" s="80">
        <f t="shared" ref="E85:G85" si="87">I85+M85+Q85+U85</f>
        <v>-15</v>
      </c>
      <c r="F85" s="129">
        <f t="shared" si="87"/>
        <v>-15.891999999999999</v>
      </c>
      <c r="G85" s="129">
        <f t="shared" si="87"/>
        <v>-11.5</v>
      </c>
      <c r="H85" s="76">
        <f t="shared" si="85"/>
        <v>0.89200000000000002</v>
      </c>
      <c r="I85" s="80"/>
      <c r="J85" s="71">
        <v>-0.89200000000000002</v>
      </c>
      <c r="K85" s="71"/>
      <c r="L85" s="79">
        <v>0.89200000000000002</v>
      </c>
      <c r="M85" s="80"/>
      <c r="N85" s="71"/>
      <c r="O85" s="71"/>
      <c r="P85" s="76"/>
      <c r="Q85" s="78">
        <f t="shared" si="86"/>
        <v>-15</v>
      </c>
      <c r="R85" s="162">
        <v>-15</v>
      </c>
      <c r="S85" s="71">
        <v>-11.5</v>
      </c>
      <c r="T85" s="79"/>
      <c r="U85" s="80"/>
      <c r="V85" s="71"/>
      <c r="W85" s="71"/>
      <c r="X85" s="76"/>
    </row>
    <row r="86" spans="1:24" ht="12.75" customHeight="1" x14ac:dyDescent="0.2">
      <c r="A86" s="333"/>
      <c r="B86" s="334"/>
      <c r="C86" s="340">
        <v>71</v>
      </c>
      <c r="D86" s="125" t="s">
        <v>316</v>
      </c>
      <c r="E86" s="80">
        <f t="shared" ref="E86:G86" si="88">I86+M86+Q86+U86</f>
        <v>6.2200000000000006</v>
      </c>
      <c r="F86" s="129">
        <f t="shared" si="88"/>
        <v>6.2200000000000006</v>
      </c>
      <c r="G86" s="129">
        <f t="shared" si="88"/>
        <v>-4.1420000000000003</v>
      </c>
      <c r="H86" s="76"/>
      <c r="I86" s="80">
        <f>J86+L86</f>
        <v>1.1200000000000001</v>
      </c>
      <c r="J86" s="71">
        <v>1.1200000000000001</v>
      </c>
      <c r="K86" s="71"/>
      <c r="L86" s="72"/>
      <c r="M86" s="80"/>
      <c r="N86" s="71"/>
      <c r="O86" s="71"/>
      <c r="P86" s="91"/>
      <c r="Q86" s="78">
        <f t="shared" si="86"/>
        <v>4</v>
      </c>
      <c r="R86" s="71">
        <v>4</v>
      </c>
      <c r="S86" s="71">
        <v>-4.1420000000000003</v>
      </c>
      <c r="T86" s="72"/>
      <c r="U86" s="80">
        <f t="shared" ref="U86:U88" si="89">V86+X86</f>
        <v>1.1000000000000001</v>
      </c>
      <c r="V86" s="71">
        <v>1.1000000000000001</v>
      </c>
      <c r="W86" s="71"/>
      <c r="X86" s="76"/>
    </row>
    <row r="87" spans="1:24" ht="12.75" customHeight="1" x14ac:dyDescent="0.2">
      <c r="A87" s="333"/>
      <c r="B87" s="334"/>
      <c r="C87" s="340">
        <v>72</v>
      </c>
      <c r="D87" s="125" t="s">
        <v>228</v>
      </c>
      <c r="E87" s="80">
        <f t="shared" ref="E87:G87" si="90">I87+M87+Q87+U87</f>
        <v>-2</v>
      </c>
      <c r="F87" s="129">
        <f t="shared" si="90"/>
        <v>-2</v>
      </c>
      <c r="G87" s="129">
        <f t="shared" si="90"/>
        <v>-3.06</v>
      </c>
      <c r="H87" s="76"/>
      <c r="I87" s="80"/>
      <c r="J87" s="71"/>
      <c r="K87" s="71"/>
      <c r="L87" s="79"/>
      <c r="M87" s="80"/>
      <c r="N87" s="71"/>
      <c r="O87" s="71"/>
      <c r="P87" s="76"/>
      <c r="Q87" s="78">
        <f t="shared" si="86"/>
        <v>-4</v>
      </c>
      <c r="R87" s="71">
        <v>-4</v>
      </c>
      <c r="S87" s="71">
        <v>-3.06</v>
      </c>
      <c r="T87" s="79"/>
      <c r="U87" s="80">
        <f t="shared" si="89"/>
        <v>2</v>
      </c>
      <c r="V87" s="71">
        <v>2</v>
      </c>
      <c r="W87" s="71"/>
      <c r="X87" s="76"/>
    </row>
    <row r="88" spans="1:24" ht="12.75" customHeight="1" x14ac:dyDescent="0.2">
      <c r="A88" s="333"/>
      <c r="B88" s="334"/>
      <c r="C88" s="340">
        <v>73</v>
      </c>
      <c r="D88" s="172" t="s">
        <v>332</v>
      </c>
      <c r="E88" s="80">
        <f t="shared" ref="E88:G88" si="91">I88+M88+Q88+U88</f>
        <v>1.165</v>
      </c>
      <c r="F88" s="129">
        <f t="shared" si="91"/>
        <v>1.165</v>
      </c>
      <c r="G88" s="129">
        <f t="shared" si="91"/>
        <v>0.05</v>
      </c>
      <c r="H88" s="156"/>
      <c r="I88" s="80">
        <f t="shared" ref="I88:I89" si="92">J88+L88</f>
        <v>0.1</v>
      </c>
      <c r="J88" s="71">
        <v>0.1</v>
      </c>
      <c r="K88" s="71"/>
      <c r="L88" s="105"/>
      <c r="M88" s="80">
        <f>N88+P88</f>
        <v>6.5000000000000002E-2</v>
      </c>
      <c r="N88" s="97">
        <v>6.5000000000000002E-2</v>
      </c>
      <c r="O88" s="97">
        <v>0.05</v>
      </c>
      <c r="P88" s="156"/>
      <c r="Q88" s="78"/>
      <c r="R88" s="71"/>
      <c r="S88" s="71"/>
      <c r="T88" s="79"/>
      <c r="U88" s="80">
        <f t="shared" si="89"/>
        <v>1</v>
      </c>
      <c r="V88" s="71">
        <v>1</v>
      </c>
      <c r="W88" s="71"/>
      <c r="X88" s="76"/>
    </row>
    <row r="89" spans="1:24" ht="13.5" customHeight="1" x14ac:dyDescent="0.2">
      <c r="A89" s="333"/>
      <c r="B89" s="334"/>
      <c r="C89" s="340">
        <v>74</v>
      </c>
      <c r="D89" s="330" t="s">
        <v>321</v>
      </c>
      <c r="E89" s="106">
        <f t="shared" ref="E89:G89" si="93">I89+M89+Q89+U89</f>
        <v>0.1</v>
      </c>
      <c r="F89" s="173">
        <f t="shared" si="93"/>
        <v>0.1</v>
      </c>
      <c r="G89" s="129">
        <f t="shared" si="93"/>
        <v>-3</v>
      </c>
      <c r="H89" s="156"/>
      <c r="I89" s="80">
        <f t="shared" si="92"/>
        <v>0.1</v>
      </c>
      <c r="J89" s="71">
        <v>0.1</v>
      </c>
      <c r="K89" s="71">
        <v>-3</v>
      </c>
      <c r="L89" s="105"/>
      <c r="M89" s="106"/>
      <c r="N89" s="97"/>
      <c r="O89" s="97"/>
      <c r="P89" s="156"/>
      <c r="Q89" s="78"/>
      <c r="R89" s="71"/>
      <c r="S89" s="71"/>
      <c r="T89" s="79"/>
      <c r="U89" s="80"/>
      <c r="V89" s="71"/>
      <c r="W89" s="71"/>
      <c r="X89" s="76"/>
    </row>
    <row r="90" spans="1:24" ht="13.5" customHeight="1" x14ac:dyDescent="0.2">
      <c r="A90" s="333"/>
      <c r="B90" s="334"/>
      <c r="C90" s="341">
        <v>75</v>
      </c>
      <c r="D90" s="125" t="s">
        <v>231</v>
      </c>
      <c r="E90" s="106"/>
      <c r="F90" s="173"/>
      <c r="G90" s="129">
        <f t="shared" ref="G90" si="94">K90+O90+S90+W90</f>
        <v>-0.23</v>
      </c>
      <c r="H90" s="156"/>
      <c r="I90" s="80"/>
      <c r="J90" s="71"/>
      <c r="K90" s="71">
        <v>-0.23</v>
      </c>
      <c r="L90" s="105"/>
      <c r="M90" s="106"/>
      <c r="N90" s="97"/>
      <c r="O90" s="97"/>
      <c r="P90" s="156"/>
      <c r="Q90" s="78"/>
      <c r="R90" s="71"/>
      <c r="S90" s="71"/>
      <c r="T90" s="79"/>
      <c r="U90" s="80"/>
      <c r="V90" s="71"/>
      <c r="W90" s="71"/>
      <c r="X90" s="76"/>
    </row>
    <row r="91" spans="1:24" ht="13.5" customHeight="1" thickBot="1" x14ac:dyDescent="0.25">
      <c r="A91" s="333"/>
      <c r="B91" s="334"/>
      <c r="C91" s="342">
        <v>76</v>
      </c>
      <c r="D91" s="332" t="s">
        <v>230</v>
      </c>
      <c r="E91" s="106">
        <f t="shared" ref="E91:G91" si="95">I91+M91+Q91+U91</f>
        <v>4</v>
      </c>
      <c r="F91" s="346">
        <f t="shared" si="95"/>
        <v>4</v>
      </c>
      <c r="G91" s="346">
        <f t="shared" si="95"/>
        <v>0.8</v>
      </c>
      <c r="H91" s="156"/>
      <c r="I91" s="106"/>
      <c r="J91" s="97"/>
      <c r="K91" s="97">
        <v>0.8</v>
      </c>
      <c r="L91" s="105"/>
      <c r="M91" s="115"/>
      <c r="N91" s="116"/>
      <c r="O91" s="116"/>
      <c r="P91" s="121"/>
      <c r="Q91" s="98"/>
      <c r="R91" s="97"/>
      <c r="S91" s="97"/>
      <c r="T91" s="105"/>
      <c r="U91" s="106">
        <f>V91+X91</f>
        <v>4</v>
      </c>
      <c r="V91" s="284">
        <v>4</v>
      </c>
      <c r="W91" s="284"/>
      <c r="X91" s="156"/>
    </row>
    <row r="92" spans="1:24" ht="13.5" customHeight="1" thickBot="1" x14ac:dyDescent="0.25">
      <c r="A92" s="333"/>
      <c r="B92" s="334"/>
      <c r="C92" s="343">
        <v>77</v>
      </c>
      <c r="D92" s="349" t="s">
        <v>334</v>
      </c>
      <c r="E92" s="369">
        <f t="shared" ref="E92:H92" si="96">I92+M92+Q92+U92</f>
        <v>-76.331439999999986</v>
      </c>
      <c r="F92" s="348">
        <f t="shared" si="96"/>
        <v>162.54156</v>
      </c>
      <c r="G92" s="327">
        <f t="shared" si="96"/>
        <v>-195.53100000000001</v>
      </c>
      <c r="H92" s="345">
        <f t="shared" si="96"/>
        <v>-238.87299999999999</v>
      </c>
      <c r="I92" s="347">
        <f>I16+I19+I31+I33+I38+I42+SUM(I50:I91)+I36</f>
        <v>281.92856</v>
      </c>
      <c r="J92" s="348">
        <f>J16+J19+J31+J33+J38+J42+SUM(J50:J91)+J47+J36</f>
        <v>180.40055999999998</v>
      </c>
      <c r="K92" s="327">
        <f>K16+K19+K31+K33+K38+K42+SUM(K50:K91)+K47+K48+K49</f>
        <v>-55.826999999999991</v>
      </c>
      <c r="L92" s="328">
        <f>L16+L38+L47+L50+L64+L85+L19</f>
        <v>101.52799999999999</v>
      </c>
      <c r="M92" s="37">
        <f>M16+M19+M31+M33+M38+M42+SUM(M50:M91)</f>
        <v>-320.2</v>
      </c>
      <c r="N92" s="32">
        <f>N16+N19+N31+N33+N38+N42+SUM(N50:N91)</f>
        <v>44.800000000000004</v>
      </c>
      <c r="O92" s="32">
        <f>O16+O19+O31+O33+O38+O42+SUM(O50:O91)</f>
        <v>-2.7939999999999996</v>
      </c>
      <c r="P92" s="123">
        <f>P16+P19+P31+P33+P38+P42+SUM(P50:P91)</f>
        <v>-365</v>
      </c>
      <c r="Q92" s="295">
        <f>SUM(Q63:Q87)</f>
        <v>-83.100000000000009</v>
      </c>
      <c r="R92" s="344">
        <f>SUM(R63:R87)</f>
        <v>-107.699</v>
      </c>
      <c r="S92" s="344">
        <f>SUM(S63:S87)</f>
        <v>-142.31200000000001</v>
      </c>
      <c r="T92" s="345">
        <f>SUM(T63:T87)</f>
        <v>24.599</v>
      </c>
      <c r="U92" s="326">
        <f t="shared" ref="U92:W92" si="97">SUM(U48:U91)</f>
        <v>45.04</v>
      </c>
      <c r="V92" s="327">
        <f t="shared" si="97"/>
        <v>45.04</v>
      </c>
      <c r="W92" s="327">
        <f t="shared" si="97"/>
        <v>5.4019999999999992</v>
      </c>
      <c r="X92" s="328"/>
    </row>
    <row r="93" spans="1:24" ht="12.75" customHeight="1" x14ac:dyDescent="0.2"/>
    <row r="94" spans="1:24" ht="12.75" customHeight="1" x14ac:dyDescent="0.2"/>
    <row r="95" spans="1:24" ht="12.75" customHeight="1" x14ac:dyDescent="0.2">
      <c r="D95" s="16" t="s">
        <v>335</v>
      </c>
    </row>
    <row r="96" spans="1:24" ht="12.75" customHeight="1" x14ac:dyDescent="0.2">
      <c r="D96" s="16" t="s">
        <v>336</v>
      </c>
    </row>
    <row r="97" spans="4:4" ht="12.75" customHeight="1" x14ac:dyDescent="0.2">
      <c r="D97" s="16" t="s">
        <v>337</v>
      </c>
    </row>
    <row r="98" spans="4:4" ht="12.75" customHeight="1" x14ac:dyDescent="0.2">
      <c r="D98" s="16" t="s">
        <v>338</v>
      </c>
    </row>
    <row r="99" spans="4:4" ht="12.75" customHeight="1" x14ac:dyDescent="0.2"/>
    <row r="100" spans="4:4" ht="12.75" customHeight="1" x14ac:dyDescent="0.2"/>
    <row r="101" spans="4:4" ht="12.75" customHeight="1" x14ac:dyDescent="0.2"/>
    <row r="102" spans="4:4" ht="12.75" customHeight="1" x14ac:dyDescent="0.2"/>
    <row r="103" spans="4:4" ht="12.75" customHeight="1" x14ac:dyDescent="0.2"/>
    <row r="104" spans="4:4" ht="12.75" customHeight="1" x14ac:dyDescent="0.2"/>
    <row r="105" spans="4:4" ht="12.75" customHeight="1" x14ac:dyDescent="0.2"/>
    <row r="106" spans="4:4" ht="12.75" customHeight="1" x14ac:dyDescent="0.2"/>
    <row r="107" spans="4:4" ht="12.75" customHeight="1" x14ac:dyDescent="0.2"/>
    <row r="108" spans="4:4" ht="12.75" customHeight="1" x14ac:dyDescent="0.2"/>
    <row r="109" spans="4:4" ht="12.75" customHeight="1" x14ac:dyDescent="0.2"/>
    <row r="110" spans="4:4" ht="12.75" customHeight="1" x14ac:dyDescent="0.2"/>
    <row r="111" spans="4:4" ht="12.75" customHeight="1" x14ac:dyDescent="0.2"/>
    <row r="112" spans="4:4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</sheetData>
  <mergeCells count="25">
    <mergeCell ref="H2:L2"/>
    <mergeCell ref="N14:O14"/>
    <mergeCell ref="F14:G14"/>
    <mergeCell ref="C13:C15"/>
    <mergeCell ref="D13:D15"/>
    <mergeCell ref="E13:E15"/>
    <mergeCell ref="H14:H15"/>
    <mergeCell ref="I13:I15"/>
    <mergeCell ref="M13:M15"/>
    <mergeCell ref="D5:Q5"/>
    <mergeCell ref="E6:K6"/>
    <mergeCell ref="F13:H13"/>
    <mergeCell ref="J14:K14"/>
    <mergeCell ref="L14:L15"/>
    <mergeCell ref="Q13:Q15"/>
    <mergeCell ref="R13:T13"/>
    <mergeCell ref="V13:X13"/>
    <mergeCell ref="P14:P15"/>
    <mergeCell ref="J13:L13"/>
    <mergeCell ref="N13:P13"/>
    <mergeCell ref="U13:U15"/>
    <mergeCell ref="T14:T15"/>
    <mergeCell ref="R14:S14"/>
    <mergeCell ref="V14:W14"/>
    <mergeCell ref="X14:X15"/>
  </mergeCells>
  <pageMargins left="0.31496062992125984" right="0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3"/>
  <sheetViews>
    <sheetView topLeftCell="A84" workbookViewId="0">
      <selection activeCell="X122" sqref="X122"/>
    </sheetView>
  </sheetViews>
  <sheetFormatPr defaultColWidth="14.42578125" defaultRowHeight="15" customHeight="1" x14ac:dyDescent="0.2"/>
  <cols>
    <col min="1" max="1" width="5.140625" customWidth="1"/>
    <col min="2" max="2" width="51.42578125" customWidth="1"/>
    <col min="3" max="3" width="10.42578125" customWidth="1"/>
    <col min="4" max="5" width="10.5703125" customWidth="1"/>
    <col min="6" max="6" width="10.7109375" customWidth="1"/>
    <col min="7" max="7" width="9.7109375" customWidth="1"/>
    <col min="8" max="8" width="9.42578125" customWidth="1"/>
    <col min="9" max="9" width="8.42578125" customWidth="1"/>
    <col min="10" max="10" width="8.140625" customWidth="1"/>
    <col min="11" max="11" width="8.5703125" customWidth="1"/>
    <col min="12" max="12" width="7.28515625" customWidth="1"/>
    <col min="13" max="13" width="7.85546875" customWidth="1"/>
    <col min="14" max="14" width="9.7109375" customWidth="1"/>
    <col min="15" max="15" width="7.5703125" customWidth="1"/>
    <col min="16" max="16" width="8.28515625" customWidth="1"/>
    <col min="17" max="17" width="8.5703125" customWidth="1"/>
    <col min="18" max="19" width="7.42578125" customWidth="1"/>
    <col min="20" max="20" width="7" customWidth="1"/>
    <col min="21" max="21" width="6.85546875" customWidth="1"/>
    <col min="22" max="22" width="6.5703125" customWidth="1"/>
    <col min="23" max="26" width="8" customWidth="1"/>
  </cols>
  <sheetData>
    <row r="1" spans="1:22" ht="12.75" customHeight="1" x14ac:dyDescent="0.2"/>
    <row r="2" spans="1:22" ht="12.75" customHeight="1" x14ac:dyDescent="0.2">
      <c r="R2" s="9" t="s">
        <v>232</v>
      </c>
    </row>
    <row r="3" spans="1:22" ht="12.75" customHeight="1" x14ac:dyDescent="0.2">
      <c r="C3" s="607" t="s">
        <v>233</v>
      </c>
      <c r="D3" s="571"/>
      <c r="E3" s="571"/>
      <c r="F3" s="571"/>
      <c r="G3" s="571"/>
      <c r="H3" s="571"/>
      <c r="I3" s="571"/>
      <c r="J3" s="571"/>
      <c r="K3" s="10"/>
      <c r="L3" s="10"/>
      <c r="M3" s="10"/>
      <c r="N3" s="10"/>
      <c r="P3" s="9"/>
      <c r="R3" s="9" t="s">
        <v>234</v>
      </c>
      <c r="S3" s="11"/>
      <c r="T3" s="11"/>
      <c r="U3" s="12"/>
      <c r="V3" s="12"/>
    </row>
    <row r="4" spans="1:22" ht="12.75" customHeight="1" x14ac:dyDescent="0.2">
      <c r="B4" s="13"/>
      <c r="C4" s="607" t="s">
        <v>235</v>
      </c>
      <c r="D4" s="571"/>
      <c r="E4" s="571"/>
      <c r="F4" s="571"/>
      <c r="G4" s="571"/>
      <c r="H4" s="571"/>
      <c r="I4" s="571"/>
      <c r="P4" s="9"/>
      <c r="Q4" s="11"/>
      <c r="R4" s="9" t="s">
        <v>236</v>
      </c>
    </row>
    <row r="5" spans="1:22" ht="12.75" customHeight="1" x14ac:dyDescent="0.2">
      <c r="B5" s="13"/>
      <c r="C5" s="10"/>
      <c r="D5" s="10"/>
      <c r="E5" s="10"/>
      <c r="F5" s="10"/>
      <c r="G5" s="10"/>
      <c r="H5" s="10"/>
      <c r="I5" s="10"/>
      <c r="P5" s="9"/>
      <c r="Q5" s="11"/>
      <c r="R5" s="14" t="s">
        <v>237</v>
      </c>
      <c r="S5" s="14"/>
      <c r="T5" s="14"/>
      <c r="U5" s="14"/>
      <c r="V5" s="14"/>
    </row>
    <row r="6" spans="1:22" ht="12.75" customHeight="1" x14ac:dyDescent="0.2">
      <c r="B6" s="13"/>
      <c r="C6" s="10"/>
      <c r="D6" s="10"/>
      <c r="E6" s="10"/>
      <c r="F6" s="10"/>
      <c r="G6" s="10"/>
      <c r="H6" s="10"/>
      <c r="I6" s="10"/>
      <c r="P6" s="9"/>
      <c r="Q6" s="11"/>
      <c r="R6" s="9" t="s">
        <v>238</v>
      </c>
      <c r="S6" s="9"/>
      <c r="T6" s="9"/>
      <c r="U6" s="15"/>
      <c r="V6" s="15"/>
    </row>
    <row r="7" spans="1:22" ht="12.75" customHeight="1" x14ac:dyDescent="0.2">
      <c r="B7" s="13"/>
      <c r="C7" s="10"/>
      <c r="D7" s="10"/>
      <c r="E7" s="10"/>
      <c r="F7" s="10"/>
      <c r="G7" s="10"/>
      <c r="H7" s="10"/>
      <c r="I7" s="10"/>
      <c r="P7" s="9"/>
      <c r="Q7" s="11"/>
      <c r="R7" s="9" t="s">
        <v>239</v>
      </c>
      <c r="S7" s="9"/>
      <c r="T7" s="9"/>
      <c r="U7" s="15"/>
      <c r="V7" s="15"/>
    </row>
    <row r="8" spans="1:22" ht="13.5" customHeight="1" x14ac:dyDescent="0.2">
      <c r="P8" s="9"/>
      <c r="T8" s="4" t="s">
        <v>240</v>
      </c>
    </row>
    <row r="9" spans="1:22" ht="12.75" customHeight="1" x14ac:dyDescent="0.2">
      <c r="A9" s="609"/>
      <c r="B9" s="600" t="s">
        <v>242</v>
      </c>
      <c r="C9" s="615" t="s">
        <v>245</v>
      </c>
      <c r="D9" s="590" t="s">
        <v>247</v>
      </c>
      <c r="E9" s="591"/>
      <c r="F9" s="612"/>
      <c r="G9" s="595" t="s">
        <v>249</v>
      </c>
      <c r="H9" s="590" t="s">
        <v>247</v>
      </c>
      <c r="I9" s="591"/>
      <c r="J9" s="592"/>
      <c r="K9" s="595" t="s">
        <v>251</v>
      </c>
      <c r="L9" s="590" t="s">
        <v>247</v>
      </c>
      <c r="M9" s="591"/>
      <c r="N9" s="592"/>
      <c r="O9" s="595" t="s">
        <v>252</v>
      </c>
      <c r="P9" s="590" t="s">
        <v>247</v>
      </c>
      <c r="Q9" s="591"/>
      <c r="R9" s="592"/>
      <c r="S9" s="595" t="s">
        <v>253</v>
      </c>
      <c r="T9" s="590" t="s">
        <v>247</v>
      </c>
      <c r="U9" s="591"/>
      <c r="V9" s="592"/>
    </row>
    <row r="10" spans="1:22" ht="12.75" customHeight="1" x14ac:dyDescent="0.2">
      <c r="A10" s="610"/>
      <c r="B10" s="601"/>
      <c r="C10" s="616"/>
      <c r="D10" s="598" t="s">
        <v>254</v>
      </c>
      <c r="E10" s="599"/>
      <c r="F10" s="604" t="s">
        <v>255</v>
      </c>
      <c r="G10" s="596"/>
      <c r="H10" s="598" t="s">
        <v>254</v>
      </c>
      <c r="I10" s="599"/>
      <c r="J10" s="593" t="s">
        <v>255</v>
      </c>
      <c r="K10" s="596"/>
      <c r="L10" s="598" t="s">
        <v>254</v>
      </c>
      <c r="M10" s="599"/>
      <c r="N10" s="593" t="s">
        <v>255</v>
      </c>
      <c r="O10" s="596"/>
      <c r="P10" s="598" t="s">
        <v>254</v>
      </c>
      <c r="Q10" s="599"/>
      <c r="R10" s="593" t="s">
        <v>255</v>
      </c>
      <c r="S10" s="596"/>
      <c r="T10" s="598" t="s">
        <v>254</v>
      </c>
      <c r="U10" s="599"/>
      <c r="V10" s="593" t="s">
        <v>255</v>
      </c>
    </row>
    <row r="11" spans="1:22" ht="48.75" customHeight="1" thickBot="1" x14ac:dyDescent="0.25">
      <c r="A11" s="610"/>
      <c r="B11" s="611"/>
      <c r="C11" s="617"/>
      <c r="D11" s="22" t="s">
        <v>245</v>
      </c>
      <c r="E11" s="23" t="s">
        <v>257</v>
      </c>
      <c r="F11" s="613"/>
      <c r="G11" s="608"/>
      <c r="H11" s="22" t="s">
        <v>245</v>
      </c>
      <c r="I11" s="23" t="s">
        <v>257</v>
      </c>
      <c r="J11" s="614"/>
      <c r="K11" s="608"/>
      <c r="L11" s="22" t="s">
        <v>245</v>
      </c>
      <c r="M11" s="23" t="s">
        <v>257</v>
      </c>
      <c r="N11" s="614"/>
      <c r="O11" s="608"/>
      <c r="P11" s="22" t="s">
        <v>245</v>
      </c>
      <c r="Q11" s="23" t="s">
        <v>257</v>
      </c>
      <c r="R11" s="614"/>
      <c r="S11" s="608"/>
      <c r="T11" s="22" t="s">
        <v>245</v>
      </c>
      <c r="U11" s="23" t="s">
        <v>257</v>
      </c>
      <c r="V11" s="614"/>
    </row>
    <row r="12" spans="1:22" ht="36.75" customHeight="1" thickBot="1" x14ac:dyDescent="0.3">
      <c r="A12" s="27">
        <v>1</v>
      </c>
      <c r="B12" s="28" t="s">
        <v>259</v>
      </c>
      <c r="C12" s="30">
        <f t="shared" ref="C12:F12" si="0">G12+K12+O12+S12</f>
        <v>62.263000000000005</v>
      </c>
      <c r="D12" s="32">
        <f t="shared" si="0"/>
        <v>58.063000000000002</v>
      </c>
      <c r="E12" s="32">
        <f t="shared" si="0"/>
        <v>2.944999999999999</v>
      </c>
      <c r="F12" s="34">
        <f t="shared" si="0"/>
        <v>4.2</v>
      </c>
      <c r="G12" s="269">
        <f>G13+G16+SUM(G18:G26)</f>
        <v>44.222999999999999</v>
      </c>
      <c r="H12" s="269">
        <f>H13+H16+SUM(H18:H26)</f>
        <v>40.022999999999996</v>
      </c>
      <c r="I12" s="269">
        <f>I13+I16+SUM(I18:I26)</f>
        <v>-0.41700000000000159</v>
      </c>
      <c r="J12" s="270">
        <f t="shared" ref="J12:L12" si="1">J13+J16+SUM(J18:J25)</f>
        <v>4.2</v>
      </c>
      <c r="K12" s="30">
        <f t="shared" si="1"/>
        <v>15.7</v>
      </c>
      <c r="L12" s="37">
        <f t="shared" si="1"/>
        <v>15.7</v>
      </c>
      <c r="M12" s="37">
        <f>M13+M16+SUM(M18:M26)</f>
        <v>3.3620000000000005</v>
      </c>
      <c r="N12" s="45"/>
      <c r="O12" s="37"/>
      <c r="P12" s="37"/>
      <c r="Q12" s="37"/>
      <c r="R12" s="41"/>
      <c r="S12" s="30">
        <f t="shared" ref="S12:T12" si="2">S13+S16+SUM(S18:S25)</f>
        <v>2.34</v>
      </c>
      <c r="T12" s="37">
        <f t="shared" si="2"/>
        <v>2.34</v>
      </c>
      <c r="U12" s="37"/>
      <c r="V12" s="45"/>
    </row>
    <row r="13" spans="1:22" ht="12.75" customHeight="1" x14ac:dyDescent="0.2">
      <c r="A13" s="47">
        <v>2</v>
      </c>
      <c r="B13" s="49" t="s">
        <v>261</v>
      </c>
      <c r="C13" s="51">
        <f t="shared" ref="C13:F13" si="3">G13+K13+O13+S13</f>
        <v>36.9</v>
      </c>
      <c r="D13" s="53">
        <f t="shared" si="3"/>
        <v>33.700000000000003</v>
      </c>
      <c r="E13" s="53">
        <f t="shared" si="3"/>
        <v>-6.8149999999999995</v>
      </c>
      <c r="F13" s="264">
        <f t="shared" si="3"/>
        <v>3.2</v>
      </c>
      <c r="G13" s="272">
        <f t="shared" ref="G13:I13" si="4">G14+G15</f>
        <v>21.2</v>
      </c>
      <c r="H13" s="273">
        <f t="shared" si="4"/>
        <v>18</v>
      </c>
      <c r="I13" s="273">
        <f t="shared" si="4"/>
        <v>-13</v>
      </c>
      <c r="J13" s="274">
        <f t="shared" ref="J13:M13" si="5">J14+J15</f>
        <v>3.2</v>
      </c>
      <c r="K13" s="53">
        <f t="shared" si="5"/>
        <v>15.7</v>
      </c>
      <c r="L13" s="57">
        <f t="shared" si="5"/>
        <v>15.7</v>
      </c>
      <c r="M13" s="57">
        <f t="shared" si="5"/>
        <v>6.1850000000000005</v>
      </c>
      <c r="N13" s="61"/>
      <c r="O13" s="53"/>
      <c r="P13" s="57"/>
      <c r="Q13" s="57"/>
      <c r="R13" s="63"/>
      <c r="S13" s="51"/>
      <c r="T13" s="57"/>
      <c r="U13" s="57"/>
      <c r="V13" s="61"/>
    </row>
    <row r="14" spans="1:22" ht="12.75" customHeight="1" x14ac:dyDescent="0.2">
      <c r="A14" s="65">
        <v>3</v>
      </c>
      <c r="B14" s="66" t="s">
        <v>260</v>
      </c>
      <c r="C14" s="67">
        <f t="shared" ref="C14:F14" si="6">G14+K14+O14+S14</f>
        <v>19.899999999999999</v>
      </c>
      <c r="D14" s="68">
        <f t="shared" si="6"/>
        <v>16.7</v>
      </c>
      <c r="E14" s="68">
        <f t="shared" si="6"/>
        <v>-6.8149999999999995</v>
      </c>
      <c r="F14" s="265">
        <f t="shared" si="6"/>
        <v>3.2</v>
      </c>
      <c r="G14" s="275">
        <f t="shared" ref="G14:G15" si="7">H14+J14</f>
        <v>4.2</v>
      </c>
      <c r="H14" s="70">
        <v>1</v>
      </c>
      <c r="I14" s="432">
        <v>-13</v>
      </c>
      <c r="J14" s="276">
        <v>3.2</v>
      </c>
      <c r="K14" s="50">
        <f>L14+N14</f>
        <v>15.7</v>
      </c>
      <c r="L14" s="70">
        <v>15.7</v>
      </c>
      <c r="M14" s="70">
        <f>9.8-3.615</f>
        <v>6.1850000000000005</v>
      </c>
      <c r="N14" s="76"/>
      <c r="O14" s="78"/>
      <c r="P14" s="71"/>
      <c r="Q14" s="71"/>
      <c r="R14" s="79"/>
      <c r="S14" s="80"/>
      <c r="T14" s="71"/>
      <c r="U14" s="71"/>
      <c r="V14" s="76"/>
    </row>
    <row r="15" spans="1:22" ht="12.75" customHeight="1" x14ac:dyDescent="0.2">
      <c r="A15" s="82">
        <v>4</v>
      </c>
      <c r="B15" s="83" t="s">
        <v>262</v>
      </c>
      <c r="C15" s="67">
        <f t="shared" ref="C15:D15" si="8">G15+K15+O15+S15</f>
        <v>17</v>
      </c>
      <c r="D15" s="68">
        <f t="shared" si="8"/>
        <v>17</v>
      </c>
      <c r="E15" s="68"/>
      <c r="F15" s="63"/>
      <c r="G15" s="275">
        <f t="shared" si="7"/>
        <v>17</v>
      </c>
      <c r="H15" s="261">
        <v>17</v>
      </c>
      <c r="I15" s="277"/>
      <c r="J15" s="278"/>
      <c r="K15" s="68"/>
      <c r="L15" s="87"/>
      <c r="M15" s="87"/>
      <c r="N15" s="61"/>
      <c r="O15" s="53"/>
      <c r="P15" s="57"/>
      <c r="Q15" s="57"/>
      <c r="R15" s="63"/>
      <c r="S15" s="51"/>
      <c r="T15" s="57"/>
      <c r="U15" s="57"/>
      <c r="V15" s="61"/>
    </row>
    <row r="16" spans="1:22" ht="12.75" customHeight="1" x14ac:dyDescent="0.2">
      <c r="A16" s="89">
        <v>5</v>
      </c>
      <c r="B16" s="90" t="s">
        <v>271</v>
      </c>
      <c r="C16" s="80">
        <f t="shared" ref="C16:C17" si="9">G16+K16+O16+S16</f>
        <v>5.8</v>
      </c>
      <c r="D16" s="71">
        <f t="shared" ref="D16:D26" si="10">H16+P16+L16+T16</f>
        <v>5.8</v>
      </c>
      <c r="E16" s="70"/>
      <c r="F16" s="266"/>
      <c r="G16" s="279">
        <f t="shared" ref="G16:H16" si="11">G17</f>
        <v>5.8</v>
      </c>
      <c r="H16" s="263">
        <f t="shared" si="11"/>
        <v>5.8</v>
      </c>
      <c r="I16" s="50"/>
      <c r="J16" s="276"/>
      <c r="K16" s="50"/>
      <c r="L16" s="70"/>
      <c r="M16" s="70"/>
      <c r="N16" s="91"/>
      <c r="O16" s="78"/>
      <c r="P16" s="71"/>
      <c r="Q16" s="71"/>
      <c r="R16" s="79"/>
      <c r="S16" s="80"/>
      <c r="T16" s="71"/>
      <c r="U16" s="71"/>
      <c r="V16" s="91"/>
    </row>
    <row r="17" spans="1:22" ht="12.75" customHeight="1" x14ac:dyDescent="0.2">
      <c r="A17" s="89">
        <v>6</v>
      </c>
      <c r="B17" s="92" t="s">
        <v>274</v>
      </c>
      <c r="C17" s="48">
        <f t="shared" si="9"/>
        <v>5.8</v>
      </c>
      <c r="D17" s="70">
        <f t="shared" si="10"/>
        <v>5.8</v>
      </c>
      <c r="E17" s="70"/>
      <c r="F17" s="266"/>
      <c r="G17" s="280">
        <f>H17+J17</f>
        <v>5.8</v>
      </c>
      <c r="H17" s="262">
        <v>5.8</v>
      </c>
      <c r="I17" s="70"/>
      <c r="J17" s="276"/>
      <c r="K17" s="50"/>
      <c r="L17" s="70"/>
      <c r="M17" s="70"/>
      <c r="N17" s="91"/>
      <c r="O17" s="78"/>
      <c r="P17" s="71"/>
      <c r="Q17" s="71"/>
      <c r="R17" s="79"/>
      <c r="S17" s="80"/>
      <c r="T17" s="71"/>
      <c r="U17" s="71"/>
      <c r="V17" s="91"/>
    </row>
    <row r="18" spans="1:22" ht="12.75" customHeight="1" x14ac:dyDescent="0.2">
      <c r="A18" s="89">
        <v>7</v>
      </c>
      <c r="B18" s="90" t="s">
        <v>50</v>
      </c>
      <c r="C18" s="80"/>
      <c r="D18" s="71">
        <f t="shared" si="10"/>
        <v>-1</v>
      </c>
      <c r="E18" s="71">
        <f t="shared" ref="E18:E27" si="12">I18+Q18+M18+U18</f>
        <v>-1</v>
      </c>
      <c r="F18" s="267">
        <f>J18+N18+R18+V18</f>
        <v>1</v>
      </c>
      <c r="G18" s="281"/>
      <c r="H18" s="71">
        <v>-1</v>
      </c>
      <c r="I18" s="71">
        <v>-1</v>
      </c>
      <c r="J18" s="282">
        <v>1</v>
      </c>
      <c r="K18" s="50"/>
      <c r="L18" s="70"/>
      <c r="M18" s="70"/>
      <c r="N18" s="91"/>
      <c r="O18" s="78"/>
      <c r="P18" s="71"/>
      <c r="Q18" s="71"/>
      <c r="R18" s="79"/>
      <c r="S18" s="80"/>
      <c r="T18" s="71"/>
      <c r="U18" s="71"/>
      <c r="V18" s="91"/>
    </row>
    <row r="19" spans="1:22" ht="12.75" customHeight="1" x14ac:dyDescent="0.2">
      <c r="A19" s="93">
        <v>8</v>
      </c>
      <c r="B19" s="94" t="s">
        <v>131</v>
      </c>
      <c r="C19" s="95">
        <f t="shared" ref="C19:C26" si="13">G19+K19+O19+S19</f>
        <v>-1.04</v>
      </c>
      <c r="D19" s="97">
        <f t="shared" si="10"/>
        <v>-1.04</v>
      </c>
      <c r="E19" s="97">
        <f t="shared" si="12"/>
        <v>-0.41400000000000003</v>
      </c>
      <c r="F19" s="268"/>
      <c r="G19" s="283">
        <f t="shared" ref="G19:G26" si="14">H19+J19</f>
        <v>-1.04</v>
      </c>
      <c r="H19" s="284">
        <v>-1.04</v>
      </c>
      <c r="I19" s="284">
        <v>0.36</v>
      </c>
      <c r="J19" s="285"/>
      <c r="K19" s="179"/>
      <c r="L19" s="103"/>
      <c r="M19" s="97">
        <v>-0.77400000000000002</v>
      </c>
      <c r="N19" s="104"/>
      <c r="O19" s="98"/>
      <c r="P19" s="97"/>
      <c r="Q19" s="97"/>
      <c r="R19" s="105"/>
      <c r="S19" s="106"/>
      <c r="T19" s="97"/>
      <c r="U19" s="97"/>
      <c r="V19" s="104"/>
    </row>
    <row r="20" spans="1:22" ht="12.75" customHeight="1" x14ac:dyDescent="0.2">
      <c r="A20" s="65">
        <v>9</v>
      </c>
      <c r="B20" s="90" t="s">
        <v>139</v>
      </c>
      <c r="C20" s="95">
        <f t="shared" si="13"/>
        <v>2.1419999999999999</v>
      </c>
      <c r="D20" s="97">
        <f t="shared" si="10"/>
        <v>2.1419999999999999</v>
      </c>
      <c r="E20" s="71">
        <f t="shared" si="12"/>
        <v>1.2549999999999999</v>
      </c>
      <c r="F20" s="267"/>
      <c r="G20" s="283">
        <f t="shared" si="14"/>
        <v>2.1419999999999999</v>
      </c>
      <c r="H20" s="71">
        <v>2.1419999999999999</v>
      </c>
      <c r="I20" s="71">
        <v>1.7949999999999999</v>
      </c>
      <c r="J20" s="276"/>
      <c r="K20" s="50"/>
      <c r="L20" s="70"/>
      <c r="M20" s="71">
        <v>-0.54</v>
      </c>
      <c r="N20" s="91"/>
      <c r="O20" s="78"/>
      <c r="P20" s="71"/>
      <c r="Q20" s="71"/>
      <c r="R20" s="79"/>
      <c r="S20" s="80"/>
      <c r="T20" s="71"/>
      <c r="U20" s="71"/>
      <c r="V20" s="91"/>
    </row>
    <row r="21" spans="1:22" ht="12.75" customHeight="1" x14ac:dyDescent="0.2">
      <c r="A21" s="65">
        <v>10</v>
      </c>
      <c r="B21" s="90" t="s">
        <v>149</v>
      </c>
      <c r="C21" s="80">
        <f t="shared" si="13"/>
        <v>7</v>
      </c>
      <c r="D21" s="71">
        <f t="shared" si="10"/>
        <v>7</v>
      </c>
      <c r="E21" s="71">
        <f t="shared" si="12"/>
        <v>2.65</v>
      </c>
      <c r="F21" s="267"/>
      <c r="G21" s="281">
        <f t="shared" si="14"/>
        <v>5</v>
      </c>
      <c r="H21" s="71">
        <f>5</f>
        <v>5</v>
      </c>
      <c r="I21" s="108">
        <v>2.65</v>
      </c>
      <c r="J21" s="276"/>
      <c r="K21" s="50"/>
      <c r="L21" s="70"/>
      <c r="M21" s="71"/>
      <c r="N21" s="91"/>
      <c r="O21" s="78"/>
      <c r="P21" s="71"/>
      <c r="Q21" s="71"/>
      <c r="R21" s="79"/>
      <c r="S21" s="80">
        <f>T21</f>
        <v>2</v>
      </c>
      <c r="T21" s="71">
        <v>2</v>
      </c>
      <c r="U21" s="71"/>
      <c r="V21" s="91"/>
    </row>
    <row r="22" spans="1:22" ht="12.75" customHeight="1" x14ac:dyDescent="0.2">
      <c r="A22" s="65">
        <v>11</v>
      </c>
      <c r="B22" s="90" t="s">
        <v>152</v>
      </c>
      <c r="C22" s="80">
        <f t="shared" si="13"/>
        <v>1.1099999999999999</v>
      </c>
      <c r="D22" s="71">
        <f t="shared" si="10"/>
        <v>1.1099999999999999</v>
      </c>
      <c r="E22" s="71">
        <f t="shared" si="12"/>
        <v>-0.92899999999999983</v>
      </c>
      <c r="F22" s="267"/>
      <c r="G22" s="281">
        <f t="shared" si="14"/>
        <v>1.0699999999999998</v>
      </c>
      <c r="H22" s="71">
        <f>0.57+0.5</f>
        <v>1.0699999999999998</v>
      </c>
      <c r="I22" s="71">
        <f>0.18+0.4</f>
        <v>0.58000000000000007</v>
      </c>
      <c r="J22" s="276"/>
      <c r="K22" s="50"/>
      <c r="L22" s="70"/>
      <c r="M22" s="71">
        <v>-1.5089999999999999</v>
      </c>
      <c r="N22" s="91"/>
      <c r="O22" s="78"/>
      <c r="P22" s="71"/>
      <c r="Q22" s="71"/>
      <c r="R22" s="79"/>
      <c r="S22" s="80">
        <f>T22</f>
        <v>0.04</v>
      </c>
      <c r="T22" s="71">
        <v>0.04</v>
      </c>
      <c r="U22" s="71"/>
      <c r="V22" s="91"/>
    </row>
    <row r="23" spans="1:22" ht="12.75" customHeight="1" x14ac:dyDescent="0.2">
      <c r="A23" s="65">
        <v>12</v>
      </c>
      <c r="B23" s="90" t="s">
        <v>156</v>
      </c>
      <c r="C23" s="80">
        <f t="shared" si="13"/>
        <v>3.468</v>
      </c>
      <c r="D23" s="71">
        <f t="shared" si="10"/>
        <v>3.468</v>
      </c>
      <c r="E23" s="71">
        <f t="shared" si="12"/>
        <v>2.7549999999999999</v>
      </c>
      <c r="F23" s="267"/>
      <c r="G23" s="281">
        <f t="shared" si="14"/>
        <v>3.468</v>
      </c>
      <c r="H23" s="71">
        <f>0.2+3.268</f>
        <v>3.468</v>
      </c>
      <c r="I23" s="71">
        <v>2.7549999999999999</v>
      </c>
      <c r="J23" s="276"/>
      <c r="K23" s="50"/>
      <c r="L23" s="70"/>
      <c r="M23" s="71"/>
      <c r="N23" s="91"/>
      <c r="O23" s="78"/>
      <c r="P23" s="71"/>
      <c r="Q23" s="71"/>
      <c r="R23" s="79"/>
      <c r="S23" s="80"/>
      <c r="T23" s="71"/>
      <c r="U23" s="71"/>
      <c r="V23" s="91"/>
    </row>
    <row r="24" spans="1:22" ht="12.75" customHeight="1" x14ac:dyDescent="0.2">
      <c r="A24" s="65">
        <v>13</v>
      </c>
      <c r="B24" s="90" t="s">
        <v>163</v>
      </c>
      <c r="C24" s="80">
        <f t="shared" si="13"/>
        <v>2.4369999999999998</v>
      </c>
      <c r="D24" s="71">
        <f t="shared" si="10"/>
        <v>2.4369999999999998</v>
      </c>
      <c r="E24" s="71">
        <f t="shared" si="12"/>
        <v>1.37</v>
      </c>
      <c r="F24" s="267"/>
      <c r="G24" s="283">
        <f t="shared" si="14"/>
        <v>2.137</v>
      </c>
      <c r="H24" s="284">
        <v>2.137</v>
      </c>
      <c r="I24" s="284">
        <v>1.37</v>
      </c>
      <c r="J24" s="285"/>
      <c r="K24" s="50"/>
      <c r="L24" s="70"/>
      <c r="M24" s="71"/>
      <c r="N24" s="91"/>
      <c r="O24" s="78"/>
      <c r="P24" s="71"/>
      <c r="Q24" s="71"/>
      <c r="R24" s="79"/>
      <c r="S24" s="80">
        <f>T24</f>
        <v>0.3</v>
      </c>
      <c r="T24" s="71">
        <v>0.3</v>
      </c>
      <c r="U24" s="71"/>
      <c r="V24" s="91"/>
    </row>
    <row r="25" spans="1:22" ht="12.75" customHeight="1" x14ac:dyDescent="0.2">
      <c r="A25" s="65">
        <v>14</v>
      </c>
      <c r="B25" s="90" t="s">
        <v>277</v>
      </c>
      <c r="C25" s="80">
        <f t="shared" si="13"/>
        <v>1.45</v>
      </c>
      <c r="D25" s="71">
        <f t="shared" si="10"/>
        <v>1.45</v>
      </c>
      <c r="E25" s="71">
        <f t="shared" si="12"/>
        <v>1.492</v>
      </c>
      <c r="F25" s="267"/>
      <c r="G25" s="290">
        <f t="shared" si="14"/>
        <v>1.45</v>
      </c>
      <c r="H25" s="263">
        <f>1.45</f>
        <v>1.45</v>
      </c>
      <c r="I25" s="263">
        <v>1.492</v>
      </c>
      <c r="J25" s="237"/>
      <c r="K25" s="50"/>
      <c r="L25" s="70"/>
      <c r="M25" s="71"/>
      <c r="N25" s="91"/>
      <c r="O25" s="78"/>
      <c r="P25" s="71"/>
      <c r="Q25" s="71"/>
      <c r="R25" s="79"/>
      <c r="S25" s="80"/>
      <c r="T25" s="71"/>
      <c r="U25" s="71"/>
      <c r="V25" s="91"/>
    </row>
    <row r="26" spans="1:22" ht="13.5" customHeight="1" thickBot="1" x14ac:dyDescent="0.25">
      <c r="A26" s="112">
        <v>15</v>
      </c>
      <c r="B26" s="114" t="s">
        <v>168</v>
      </c>
      <c r="C26" s="80">
        <f t="shared" si="13"/>
        <v>2.996</v>
      </c>
      <c r="D26" s="71">
        <f t="shared" si="10"/>
        <v>2.996</v>
      </c>
      <c r="E26" s="116">
        <f t="shared" si="12"/>
        <v>2.581</v>
      </c>
      <c r="F26" s="158"/>
      <c r="G26" s="290">
        <f t="shared" si="14"/>
        <v>2.996</v>
      </c>
      <c r="H26" s="291">
        <v>2.996</v>
      </c>
      <c r="I26" s="291">
        <f>0.451+2.13</f>
        <v>2.581</v>
      </c>
      <c r="J26" s="292"/>
      <c r="K26" s="288"/>
      <c r="L26" s="120"/>
      <c r="M26" s="116"/>
      <c r="N26" s="121"/>
      <c r="O26" s="98"/>
      <c r="P26" s="97"/>
      <c r="Q26" s="97"/>
      <c r="R26" s="105"/>
      <c r="S26" s="115"/>
      <c r="T26" s="116"/>
      <c r="U26" s="116"/>
      <c r="V26" s="121"/>
    </row>
    <row r="27" spans="1:22" ht="30.75" customHeight="1" thickBot="1" x14ac:dyDescent="0.3">
      <c r="A27" s="27">
        <v>16</v>
      </c>
      <c r="B27" s="249" t="s">
        <v>282</v>
      </c>
      <c r="C27" s="30">
        <f t="shared" ref="C27:D27" si="15">G27+K27+O27+S27</f>
        <v>47.755000000000003</v>
      </c>
      <c r="D27" s="32">
        <f t="shared" si="15"/>
        <v>19.264000000000003</v>
      </c>
      <c r="E27" s="32">
        <f t="shared" si="12"/>
        <v>-191.596</v>
      </c>
      <c r="F27" s="123">
        <f>J27+N27+R27+V27</f>
        <v>28.491</v>
      </c>
      <c r="G27" s="289">
        <f t="shared" ref="G27:G29" si="16">H27+J27</f>
        <v>108.755</v>
      </c>
      <c r="H27" s="271">
        <f>H28+SUM(H33:H68)</f>
        <v>104.863</v>
      </c>
      <c r="I27" s="271">
        <f>I28+SUM(I33:I68)</f>
        <v>-50.109999999999992</v>
      </c>
      <c r="J27" s="271">
        <f>J28+SUM(J33:J68)</f>
        <v>3.8919999999999999</v>
      </c>
      <c r="K27" s="32"/>
      <c r="L27" s="32"/>
      <c r="M27" s="32">
        <f>M28+SUM(M33:M68)</f>
        <v>0.13600000000000001</v>
      </c>
      <c r="N27" s="124"/>
      <c r="O27" s="37">
        <f>P27+R27</f>
        <v>-83.1</v>
      </c>
      <c r="P27" s="32">
        <f>P28+SUM(P33:P68)</f>
        <v>-107.699</v>
      </c>
      <c r="Q27" s="123">
        <f>Q28+SUM(Q33:Q68)</f>
        <v>-142.31200000000001</v>
      </c>
      <c r="R27" s="123">
        <f>R28+SUM(R33:R68)</f>
        <v>24.599</v>
      </c>
      <c r="S27" s="128">
        <f>S28+SUM(S39:S68)</f>
        <v>22.1</v>
      </c>
      <c r="T27" s="32">
        <f>T28+SUM(T33:T68)</f>
        <v>22.1</v>
      </c>
      <c r="U27" s="32">
        <f>U28+SUM(U33:U68)</f>
        <v>0.69</v>
      </c>
      <c r="V27" s="34"/>
    </row>
    <row r="28" spans="1:22" ht="12.75" customHeight="1" x14ac:dyDescent="0.2">
      <c r="A28" s="188">
        <v>17</v>
      </c>
      <c r="B28" s="250" t="s">
        <v>285</v>
      </c>
      <c r="C28" s="25">
        <f t="shared" ref="C28:C32" si="17">G28+K28+O28+S28</f>
        <v>84.234999999999999</v>
      </c>
      <c r="D28" s="132">
        <f t="shared" ref="D28:E28" si="18">H28+P28+L28+T28</f>
        <v>84.234999999999999</v>
      </c>
      <c r="E28" s="132">
        <f t="shared" si="18"/>
        <v>8.5999999999999993E-2</v>
      </c>
      <c r="F28" s="134"/>
      <c r="G28" s="51">
        <f t="shared" si="16"/>
        <v>84.3</v>
      </c>
      <c r="H28" s="57">
        <f>H29+H30+H31+H32</f>
        <v>84.3</v>
      </c>
      <c r="I28" s="57"/>
      <c r="J28" s="57"/>
      <c r="K28" s="24">
        <f>L28+N28</f>
        <v>-6.5000000000000002E-2</v>
      </c>
      <c r="L28" s="132">
        <f t="shared" ref="L28:M28" si="19">SUM(L29:L32)</f>
        <v>-6.5000000000000002E-2</v>
      </c>
      <c r="M28" s="132">
        <f t="shared" si="19"/>
        <v>8.5999999999999993E-2</v>
      </c>
      <c r="N28" s="136"/>
      <c r="O28" s="25"/>
      <c r="P28" s="132"/>
      <c r="Q28" s="132"/>
      <c r="R28" s="137"/>
      <c r="S28" s="24"/>
      <c r="T28" s="132"/>
      <c r="U28" s="132"/>
      <c r="V28" s="137"/>
    </row>
    <row r="29" spans="1:22" ht="12.75" customHeight="1" x14ac:dyDescent="0.2">
      <c r="A29" s="188">
        <v>18</v>
      </c>
      <c r="B29" s="251" t="s">
        <v>287</v>
      </c>
      <c r="C29" s="50">
        <f t="shared" si="17"/>
        <v>-0.8</v>
      </c>
      <c r="D29" s="70">
        <f t="shared" ref="D29:D32" si="20">H29+P29+L29+T29</f>
        <v>-0.8</v>
      </c>
      <c r="E29" s="70"/>
      <c r="F29" s="63"/>
      <c r="G29" s="48">
        <f t="shared" si="16"/>
        <v>-0.8</v>
      </c>
      <c r="H29" s="70">
        <v>-0.8</v>
      </c>
      <c r="I29" s="70"/>
      <c r="J29" s="91"/>
      <c r="K29" s="67"/>
      <c r="L29" s="87"/>
      <c r="M29" s="87"/>
      <c r="N29" s="110"/>
      <c r="O29" s="53"/>
      <c r="P29" s="57"/>
      <c r="Q29" s="57"/>
      <c r="R29" s="61"/>
      <c r="S29" s="51"/>
      <c r="T29" s="57"/>
      <c r="U29" s="57"/>
      <c r="V29" s="61"/>
    </row>
    <row r="30" spans="1:22" ht="12.75" customHeight="1" x14ac:dyDescent="0.2">
      <c r="A30" s="89">
        <v>19</v>
      </c>
      <c r="B30" s="252" t="s">
        <v>288</v>
      </c>
      <c r="C30" s="50">
        <f t="shared" si="17"/>
        <v>-6.5000000000000002E-2</v>
      </c>
      <c r="D30" s="70">
        <f t="shared" si="20"/>
        <v>-6.5000000000000002E-2</v>
      </c>
      <c r="E30" s="70">
        <f>I30+Q30+M30+U30</f>
        <v>8.5999999999999993E-2</v>
      </c>
      <c r="F30" s="79"/>
      <c r="G30" s="48"/>
      <c r="H30" s="144"/>
      <c r="I30" s="70"/>
      <c r="J30" s="91"/>
      <c r="K30" s="48">
        <f>L30+N30</f>
        <v>-6.5000000000000002E-2</v>
      </c>
      <c r="L30" s="70">
        <v>-6.5000000000000002E-2</v>
      </c>
      <c r="M30" s="70">
        <v>8.5999999999999993E-2</v>
      </c>
      <c r="N30" s="91"/>
      <c r="O30" s="68"/>
      <c r="P30" s="87"/>
      <c r="Q30" s="87"/>
      <c r="R30" s="110"/>
      <c r="S30" s="145"/>
      <c r="T30" s="146"/>
      <c r="U30" s="146"/>
      <c r="V30" s="110"/>
    </row>
    <row r="31" spans="1:22" ht="12.75" customHeight="1" x14ac:dyDescent="0.2">
      <c r="A31" s="89">
        <v>20</v>
      </c>
      <c r="B31" s="252" t="s">
        <v>291</v>
      </c>
      <c r="C31" s="50">
        <f t="shared" si="17"/>
        <v>85</v>
      </c>
      <c r="D31" s="70">
        <f t="shared" si="20"/>
        <v>85</v>
      </c>
      <c r="E31" s="70"/>
      <c r="F31" s="79"/>
      <c r="G31" s="48">
        <f t="shared" ref="G31:G32" si="21">H31+J31</f>
        <v>85</v>
      </c>
      <c r="H31" s="147">
        <v>85</v>
      </c>
      <c r="I31" s="70"/>
      <c r="J31" s="91"/>
      <c r="K31" s="48"/>
      <c r="L31" s="70"/>
      <c r="M31" s="70"/>
      <c r="N31" s="91"/>
      <c r="O31" s="68"/>
      <c r="P31" s="87"/>
      <c r="Q31" s="87"/>
      <c r="R31" s="110"/>
      <c r="S31" s="145"/>
      <c r="T31" s="146"/>
      <c r="U31" s="146"/>
      <c r="V31" s="110"/>
    </row>
    <row r="32" spans="1:22" ht="12.75" customHeight="1" x14ac:dyDescent="0.2">
      <c r="A32" s="89">
        <v>21</v>
      </c>
      <c r="B32" s="252" t="s">
        <v>293</v>
      </c>
      <c r="C32" s="50">
        <f t="shared" si="17"/>
        <v>0.1</v>
      </c>
      <c r="D32" s="70">
        <f t="shared" si="20"/>
        <v>0.1</v>
      </c>
      <c r="E32" s="70"/>
      <c r="F32" s="79"/>
      <c r="G32" s="48">
        <f t="shared" si="21"/>
        <v>0.1</v>
      </c>
      <c r="H32" s="50">
        <v>0.1</v>
      </c>
      <c r="I32" s="70"/>
      <c r="J32" s="91"/>
      <c r="K32" s="48"/>
      <c r="L32" s="70"/>
      <c r="M32" s="70"/>
      <c r="N32" s="91"/>
      <c r="O32" s="68"/>
      <c r="P32" s="70"/>
      <c r="Q32" s="70"/>
      <c r="R32" s="91"/>
      <c r="S32" s="148"/>
      <c r="T32" s="70"/>
      <c r="U32" s="70"/>
      <c r="V32" s="91"/>
    </row>
    <row r="33" spans="1:22" ht="12.75" customHeight="1" x14ac:dyDescent="0.2">
      <c r="A33" s="89">
        <v>22</v>
      </c>
      <c r="B33" s="253" t="s">
        <v>113</v>
      </c>
      <c r="C33" s="78"/>
      <c r="D33" s="71"/>
      <c r="E33" s="71">
        <f t="shared" ref="E33:E36" si="22">I33+Q33+M33+U33</f>
        <v>2.1</v>
      </c>
      <c r="F33" s="79"/>
      <c r="G33" s="80"/>
      <c r="H33" s="78"/>
      <c r="I33" s="71">
        <v>2.1</v>
      </c>
      <c r="J33" s="91"/>
      <c r="K33" s="80"/>
      <c r="L33" s="70"/>
      <c r="M33" s="70"/>
      <c r="N33" s="91"/>
      <c r="O33" s="53"/>
      <c r="P33" s="70"/>
      <c r="Q33" s="70"/>
      <c r="R33" s="91"/>
      <c r="S33" s="48"/>
      <c r="T33" s="70"/>
      <c r="U33" s="70"/>
      <c r="V33" s="91"/>
    </row>
    <row r="34" spans="1:22" ht="13.5" customHeight="1" x14ac:dyDescent="0.2">
      <c r="A34" s="89">
        <v>23</v>
      </c>
      <c r="B34" s="254" t="s">
        <v>131</v>
      </c>
      <c r="C34" s="78">
        <f t="shared" ref="C34:D34" si="23">G34+K34+O34+S34</f>
        <v>0.2</v>
      </c>
      <c r="D34" s="71">
        <f t="shared" si="23"/>
        <v>0.2</v>
      </c>
      <c r="E34" s="71">
        <f t="shared" si="22"/>
        <v>-0.1</v>
      </c>
      <c r="F34" s="79"/>
      <c r="G34" s="80">
        <f t="shared" ref="G34:G35" si="24">H34+J34</f>
        <v>0.2</v>
      </c>
      <c r="H34" s="78">
        <v>0.2</v>
      </c>
      <c r="I34" s="71">
        <v>-0.1</v>
      </c>
      <c r="J34" s="91"/>
      <c r="K34" s="80"/>
      <c r="L34" s="71"/>
      <c r="M34" s="71"/>
      <c r="N34" s="91"/>
      <c r="O34" s="53"/>
      <c r="P34" s="70"/>
      <c r="Q34" s="70"/>
      <c r="R34" s="91"/>
      <c r="S34" s="48"/>
      <c r="T34" s="70"/>
      <c r="U34" s="70"/>
      <c r="V34" s="91"/>
    </row>
    <row r="35" spans="1:22" ht="12.75" customHeight="1" x14ac:dyDescent="0.2">
      <c r="A35" s="89">
        <v>24</v>
      </c>
      <c r="B35" s="255" t="s">
        <v>139</v>
      </c>
      <c r="C35" s="78">
        <f t="shared" ref="C35:D35" si="25">G35+K35+O35+S35</f>
        <v>2.1349999999999998</v>
      </c>
      <c r="D35" s="71">
        <f t="shared" si="25"/>
        <v>2.1349999999999998</v>
      </c>
      <c r="E35" s="71">
        <f t="shared" si="22"/>
        <v>0.57999999999999996</v>
      </c>
      <c r="F35" s="79"/>
      <c r="G35" s="80">
        <f t="shared" si="24"/>
        <v>2.1349999999999998</v>
      </c>
      <c r="H35" s="78">
        <f>1.535+0.6</f>
        <v>2.1349999999999998</v>
      </c>
      <c r="I35" s="71">
        <v>0.57999999999999996</v>
      </c>
      <c r="J35" s="91"/>
      <c r="K35" s="80"/>
      <c r="L35" s="71"/>
      <c r="M35" s="71"/>
      <c r="N35" s="91"/>
      <c r="O35" s="53"/>
      <c r="P35" s="70"/>
      <c r="Q35" s="70"/>
      <c r="R35" s="91"/>
      <c r="S35" s="48"/>
      <c r="T35" s="70"/>
      <c r="U35" s="70"/>
      <c r="V35" s="91"/>
    </row>
    <row r="36" spans="1:22" ht="12.75" customHeight="1" x14ac:dyDescent="0.2">
      <c r="A36" s="89">
        <v>25</v>
      </c>
      <c r="B36" s="256" t="s">
        <v>156</v>
      </c>
      <c r="C36" s="78"/>
      <c r="D36" s="71"/>
      <c r="E36" s="71">
        <f t="shared" si="22"/>
        <v>0.20499999999999999</v>
      </c>
      <c r="F36" s="79"/>
      <c r="G36" s="80"/>
      <c r="H36" s="78"/>
      <c r="I36" s="71">
        <v>0.20499999999999999</v>
      </c>
      <c r="J36" s="91"/>
      <c r="K36" s="80"/>
      <c r="L36" s="71"/>
      <c r="M36" s="71"/>
      <c r="N36" s="91"/>
      <c r="O36" s="53"/>
      <c r="P36" s="70"/>
      <c r="Q36" s="70"/>
      <c r="R36" s="91"/>
      <c r="S36" s="48"/>
      <c r="T36" s="70"/>
      <c r="U36" s="70"/>
      <c r="V36" s="91"/>
    </row>
    <row r="37" spans="1:22" ht="12.75" customHeight="1" x14ac:dyDescent="0.2">
      <c r="A37" s="89">
        <v>26</v>
      </c>
      <c r="B37" s="256" t="s">
        <v>159</v>
      </c>
      <c r="C37" s="78">
        <f t="shared" ref="C37:D37" si="26">G37+K37+O37+S37</f>
        <v>3.5</v>
      </c>
      <c r="D37" s="71">
        <f t="shared" si="26"/>
        <v>3.5</v>
      </c>
      <c r="E37" s="71"/>
      <c r="F37" s="79"/>
      <c r="G37" s="80">
        <f t="shared" ref="G37:G41" si="27">H37+J37</f>
        <v>3.5</v>
      </c>
      <c r="H37" s="78">
        <v>3.5</v>
      </c>
      <c r="I37" s="71"/>
      <c r="J37" s="91"/>
      <c r="K37" s="80"/>
      <c r="L37" s="71"/>
      <c r="M37" s="71"/>
      <c r="N37" s="91"/>
      <c r="O37" s="53"/>
      <c r="P37" s="70"/>
      <c r="Q37" s="70"/>
      <c r="R37" s="91"/>
      <c r="S37" s="48"/>
      <c r="T37" s="70"/>
      <c r="U37" s="70"/>
      <c r="V37" s="91"/>
    </row>
    <row r="38" spans="1:22" ht="12.75" customHeight="1" x14ac:dyDescent="0.2">
      <c r="A38" s="89">
        <v>27</v>
      </c>
      <c r="B38" s="256" t="s">
        <v>277</v>
      </c>
      <c r="C38" s="78">
        <f t="shared" ref="C38:E38" si="28">G38+K38+O38+S38</f>
        <v>1.8</v>
      </c>
      <c r="D38" s="71">
        <f t="shared" si="28"/>
        <v>1.8</v>
      </c>
      <c r="E38" s="71">
        <f t="shared" si="28"/>
        <v>0</v>
      </c>
      <c r="F38" s="79"/>
      <c r="G38" s="80">
        <f t="shared" si="27"/>
        <v>1.8</v>
      </c>
      <c r="H38" s="78">
        <f>1.8</f>
        <v>1.8</v>
      </c>
      <c r="I38" s="71"/>
      <c r="J38" s="91"/>
      <c r="K38" s="80"/>
      <c r="L38" s="71"/>
      <c r="M38" s="71"/>
      <c r="N38" s="91"/>
      <c r="O38" s="53"/>
      <c r="P38" s="70"/>
      <c r="Q38" s="70"/>
      <c r="R38" s="91"/>
      <c r="S38" s="48"/>
      <c r="T38" s="70"/>
      <c r="U38" s="70"/>
      <c r="V38" s="91"/>
    </row>
    <row r="39" spans="1:22" ht="12.75" customHeight="1" x14ac:dyDescent="0.2">
      <c r="A39" s="89">
        <v>28</v>
      </c>
      <c r="B39" s="256" t="s">
        <v>170</v>
      </c>
      <c r="C39" s="78">
        <f t="shared" ref="C39:C70" si="29">G39+K39+O39+S39</f>
        <v>2.6</v>
      </c>
      <c r="D39" s="71">
        <f t="shared" ref="D39:E39" si="30">H39+P39+L39+T39</f>
        <v>2.6</v>
      </c>
      <c r="E39" s="71">
        <f t="shared" si="30"/>
        <v>-2</v>
      </c>
      <c r="F39" s="79"/>
      <c r="G39" s="80">
        <f t="shared" si="27"/>
        <v>0.1</v>
      </c>
      <c r="H39" s="78">
        <v>0.1</v>
      </c>
      <c r="I39" s="71">
        <v>-2</v>
      </c>
      <c r="J39" s="91"/>
      <c r="K39" s="80"/>
      <c r="L39" s="71"/>
      <c r="M39" s="71"/>
      <c r="N39" s="91"/>
      <c r="O39" s="53"/>
      <c r="P39" s="70"/>
      <c r="Q39" s="70"/>
      <c r="R39" s="91"/>
      <c r="S39" s="80">
        <f>T39+V39</f>
        <v>2.5</v>
      </c>
      <c r="T39" s="71">
        <v>2.5</v>
      </c>
      <c r="U39" s="70"/>
      <c r="V39" s="91"/>
    </row>
    <row r="40" spans="1:22" ht="12.75" customHeight="1" x14ac:dyDescent="0.2">
      <c r="A40" s="89">
        <v>29</v>
      </c>
      <c r="B40" s="257" t="s">
        <v>173</v>
      </c>
      <c r="C40" s="78">
        <f t="shared" si="29"/>
        <v>-3.12</v>
      </c>
      <c r="D40" s="71">
        <f t="shared" ref="D40:E40" si="31">H40+P40+L40+T40</f>
        <v>-3.12</v>
      </c>
      <c r="E40" s="71">
        <f t="shared" si="31"/>
        <v>-9.4700000000000006</v>
      </c>
      <c r="F40" s="79"/>
      <c r="G40" s="80">
        <f t="shared" si="27"/>
        <v>0.1</v>
      </c>
      <c r="H40" s="78">
        <v>0.1</v>
      </c>
      <c r="I40" s="108">
        <v>-7</v>
      </c>
      <c r="J40" s="76"/>
      <c r="K40" s="48"/>
      <c r="L40" s="70"/>
      <c r="M40" s="70"/>
      <c r="N40" s="91"/>
      <c r="O40" s="53">
        <f t="shared" ref="O40:O48" si="32">P40+R40</f>
        <v>-3.22</v>
      </c>
      <c r="P40" s="71">
        <v>-3.22</v>
      </c>
      <c r="Q40" s="71">
        <v>-2.4700000000000002</v>
      </c>
      <c r="R40" s="76"/>
      <c r="S40" s="80"/>
      <c r="T40" s="71"/>
      <c r="U40" s="71"/>
      <c r="V40" s="76"/>
    </row>
    <row r="41" spans="1:22" ht="12.75" customHeight="1" x14ac:dyDescent="0.2">
      <c r="A41" s="89">
        <v>30</v>
      </c>
      <c r="B41" s="257" t="s">
        <v>190</v>
      </c>
      <c r="C41" s="78">
        <f t="shared" si="29"/>
        <v>-3.9</v>
      </c>
      <c r="D41" s="71">
        <f t="shared" ref="D41:E41" si="33">H41+P41+L41+T41</f>
        <v>-6.9</v>
      </c>
      <c r="E41" s="71">
        <f t="shared" si="33"/>
        <v>-6.0659999999999998</v>
      </c>
      <c r="F41" s="79">
        <f>J41+N41+R41+V41</f>
        <v>3</v>
      </c>
      <c r="G41" s="80">
        <f t="shared" si="27"/>
        <v>0.10000000000000009</v>
      </c>
      <c r="H41" s="78">
        <v>-2.9</v>
      </c>
      <c r="I41" s="108">
        <v>-3</v>
      </c>
      <c r="J41" s="76">
        <v>3</v>
      </c>
      <c r="K41" s="48"/>
      <c r="L41" s="70"/>
      <c r="M41" s="70"/>
      <c r="N41" s="91"/>
      <c r="O41" s="53">
        <f t="shared" si="32"/>
        <v>-4</v>
      </c>
      <c r="P41" s="71">
        <v>-4</v>
      </c>
      <c r="Q41" s="71">
        <v>-3.0659999999999998</v>
      </c>
      <c r="R41" s="76"/>
      <c r="S41" s="80"/>
      <c r="T41" s="71"/>
      <c r="U41" s="71"/>
      <c r="V41" s="76"/>
    </row>
    <row r="42" spans="1:22" ht="12.75" customHeight="1" x14ac:dyDescent="0.2">
      <c r="A42" s="89">
        <v>31</v>
      </c>
      <c r="B42" s="257" t="s">
        <v>178</v>
      </c>
      <c r="C42" s="78">
        <f t="shared" si="29"/>
        <v>1.22</v>
      </c>
      <c r="D42" s="71">
        <f t="shared" ref="D42:E42" si="34">H42+P42+L42+T42</f>
        <v>1.22</v>
      </c>
      <c r="E42" s="71">
        <f t="shared" si="34"/>
        <v>-2.2200000000000002</v>
      </c>
      <c r="F42" s="79"/>
      <c r="G42" s="80"/>
      <c r="H42" s="78"/>
      <c r="I42" s="108">
        <v>-2</v>
      </c>
      <c r="J42" s="76"/>
      <c r="K42" s="48"/>
      <c r="L42" s="70"/>
      <c r="M42" s="70"/>
      <c r="N42" s="91"/>
      <c r="O42" s="53">
        <f t="shared" si="32"/>
        <v>-0.28000000000000003</v>
      </c>
      <c r="P42" s="71">
        <v>-0.28000000000000003</v>
      </c>
      <c r="Q42" s="71">
        <v>-0.22</v>
      </c>
      <c r="R42" s="76"/>
      <c r="S42" s="80">
        <f>T42+V42</f>
        <v>1.5</v>
      </c>
      <c r="T42" s="71">
        <v>1.5</v>
      </c>
      <c r="U42" s="71"/>
      <c r="V42" s="76"/>
    </row>
    <row r="43" spans="1:22" ht="12.75" customHeight="1" x14ac:dyDescent="0.2">
      <c r="A43" s="89">
        <v>32</v>
      </c>
      <c r="B43" s="257" t="s">
        <v>299</v>
      </c>
      <c r="C43" s="78">
        <f t="shared" si="29"/>
        <v>-0.7</v>
      </c>
      <c r="D43" s="71">
        <f t="shared" ref="D43:E43" si="35">H43+P43+L43+T43</f>
        <v>-0.7</v>
      </c>
      <c r="E43" s="71">
        <f t="shared" si="35"/>
        <v>-1.34</v>
      </c>
      <c r="F43" s="79"/>
      <c r="G43" s="80"/>
      <c r="H43" s="78"/>
      <c r="I43" s="108">
        <v>-0.8</v>
      </c>
      <c r="J43" s="76"/>
      <c r="K43" s="48"/>
      <c r="L43" s="70"/>
      <c r="M43" s="70"/>
      <c r="N43" s="91"/>
      <c r="O43" s="53">
        <f t="shared" si="32"/>
        <v>-0.7</v>
      </c>
      <c r="P43" s="71">
        <v>-0.7</v>
      </c>
      <c r="Q43" s="71">
        <v>-0.54</v>
      </c>
      <c r="R43" s="76"/>
      <c r="S43" s="80"/>
      <c r="T43" s="71"/>
      <c r="U43" s="71"/>
      <c r="V43" s="76"/>
    </row>
    <row r="44" spans="1:22" ht="12.75" customHeight="1" x14ac:dyDescent="0.2">
      <c r="A44" s="89">
        <v>33</v>
      </c>
      <c r="B44" s="257" t="s">
        <v>181</v>
      </c>
      <c r="C44" s="78">
        <f t="shared" si="29"/>
        <v>3.6</v>
      </c>
      <c r="D44" s="71">
        <f t="shared" ref="D44:E44" si="36">H44+P44+L44+T44</f>
        <v>3.6</v>
      </c>
      <c r="E44" s="71">
        <f t="shared" si="36"/>
        <v>-1.5</v>
      </c>
      <c r="F44" s="79"/>
      <c r="G44" s="80">
        <f>H44+J44</f>
        <v>3</v>
      </c>
      <c r="H44" s="78">
        <v>3</v>
      </c>
      <c r="I44" s="108">
        <v>-1.5</v>
      </c>
      <c r="J44" s="76"/>
      <c r="K44" s="48"/>
      <c r="L44" s="70"/>
      <c r="M44" s="70"/>
      <c r="N44" s="91"/>
      <c r="O44" s="53">
        <f t="shared" si="32"/>
        <v>0.6</v>
      </c>
      <c r="P44" s="71">
        <v>0.6</v>
      </c>
      <c r="Q44" s="71"/>
      <c r="R44" s="76"/>
      <c r="S44" s="80"/>
      <c r="T44" s="71"/>
      <c r="U44" s="71"/>
      <c r="V44" s="76"/>
    </row>
    <row r="45" spans="1:22" ht="12.75" customHeight="1" x14ac:dyDescent="0.2">
      <c r="A45" s="89">
        <v>34</v>
      </c>
      <c r="B45" s="257" t="s">
        <v>300</v>
      </c>
      <c r="C45" s="78">
        <f t="shared" si="29"/>
        <v>0.5</v>
      </c>
      <c r="D45" s="71">
        <f t="shared" ref="D45:E45" si="37">H45+P45+L45+T45</f>
        <v>0.5</v>
      </c>
      <c r="E45" s="71">
        <f t="shared" si="37"/>
        <v>-5.23</v>
      </c>
      <c r="F45" s="79"/>
      <c r="G45" s="80"/>
      <c r="H45" s="78"/>
      <c r="I45" s="71">
        <v>-2</v>
      </c>
      <c r="J45" s="91"/>
      <c r="K45" s="48"/>
      <c r="L45" s="70"/>
      <c r="M45" s="70"/>
      <c r="N45" s="91"/>
      <c r="O45" s="53">
        <f t="shared" si="32"/>
        <v>-2</v>
      </c>
      <c r="P45" s="71">
        <v>-2</v>
      </c>
      <c r="Q45" s="71">
        <v>-3.23</v>
      </c>
      <c r="R45" s="76"/>
      <c r="S45" s="80">
        <f>T45+V45</f>
        <v>2.5</v>
      </c>
      <c r="T45" s="71">
        <v>2.5</v>
      </c>
      <c r="U45" s="71"/>
      <c r="V45" s="76"/>
    </row>
    <row r="46" spans="1:22" ht="12.75" customHeight="1" x14ac:dyDescent="0.2">
      <c r="A46" s="89">
        <v>35</v>
      </c>
      <c r="B46" s="258" t="s">
        <v>301</v>
      </c>
      <c r="C46" s="78">
        <f t="shared" si="29"/>
        <v>-1.3</v>
      </c>
      <c r="D46" s="71">
        <f t="shared" ref="D46:E46" si="38">H46+P46+L46+T46</f>
        <v>-1.3</v>
      </c>
      <c r="E46" s="71">
        <f t="shared" si="38"/>
        <v>-1.1000000000000001</v>
      </c>
      <c r="F46" s="79"/>
      <c r="G46" s="80"/>
      <c r="H46" s="78"/>
      <c r="I46" s="71"/>
      <c r="J46" s="91"/>
      <c r="K46" s="48"/>
      <c r="L46" s="70"/>
      <c r="M46" s="70"/>
      <c r="N46" s="91"/>
      <c r="O46" s="53">
        <f t="shared" si="32"/>
        <v>-1.3</v>
      </c>
      <c r="P46" s="71">
        <v>-1.3</v>
      </c>
      <c r="Q46" s="71">
        <v>-1.1000000000000001</v>
      </c>
      <c r="R46" s="76"/>
      <c r="S46" s="80"/>
      <c r="T46" s="71"/>
      <c r="U46" s="71"/>
      <c r="V46" s="76"/>
    </row>
    <row r="47" spans="1:22" ht="12.75" customHeight="1" x14ac:dyDescent="0.2">
      <c r="A47" s="89">
        <v>36</v>
      </c>
      <c r="B47" s="258" t="s">
        <v>302</v>
      </c>
      <c r="C47" s="78">
        <f t="shared" si="29"/>
        <v>1.4000000000000001</v>
      </c>
      <c r="D47" s="71">
        <f t="shared" ref="D47:E47" si="39">H47+P47+L47+T47</f>
        <v>1.4000000000000001</v>
      </c>
      <c r="E47" s="71">
        <f t="shared" si="39"/>
        <v>-0.7</v>
      </c>
      <c r="F47" s="79"/>
      <c r="G47" s="80">
        <f>H47+J47</f>
        <v>0.1</v>
      </c>
      <c r="H47" s="78">
        <v>0.1</v>
      </c>
      <c r="I47" s="71">
        <v>-1.8</v>
      </c>
      <c r="J47" s="91"/>
      <c r="K47" s="48"/>
      <c r="L47" s="70"/>
      <c r="M47" s="70"/>
      <c r="N47" s="91"/>
      <c r="O47" s="53">
        <f t="shared" si="32"/>
        <v>1.3</v>
      </c>
      <c r="P47" s="71">
        <v>1.3</v>
      </c>
      <c r="Q47" s="71">
        <v>1.1000000000000001</v>
      </c>
      <c r="R47" s="76"/>
      <c r="S47" s="80"/>
      <c r="T47" s="71"/>
      <c r="U47" s="71"/>
      <c r="V47" s="76"/>
    </row>
    <row r="48" spans="1:22" ht="12.75" customHeight="1" x14ac:dyDescent="0.2">
      <c r="A48" s="89">
        <v>37</v>
      </c>
      <c r="B48" s="258" t="s">
        <v>193</v>
      </c>
      <c r="C48" s="78">
        <f t="shared" si="29"/>
        <v>-1</v>
      </c>
      <c r="D48" s="71">
        <f t="shared" ref="D48:E48" si="40">H48+P48+L48+T48</f>
        <v>-1</v>
      </c>
      <c r="E48" s="71">
        <f t="shared" si="40"/>
        <v>-13.745000000000001</v>
      </c>
      <c r="F48" s="79"/>
      <c r="G48" s="80"/>
      <c r="H48" s="78"/>
      <c r="I48" s="71">
        <v>-12</v>
      </c>
      <c r="J48" s="91"/>
      <c r="K48" s="48"/>
      <c r="L48" s="70"/>
      <c r="M48" s="70"/>
      <c r="N48" s="91"/>
      <c r="O48" s="53">
        <f t="shared" si="32"/>
        <v>-1</v>
      </c>
      <c r="P48" s="71">
        <v>-1</v>
      </c>
      <c r="Q48" s="71">
        <v>-1.7450000000000001</v>
      </c>
      <c r="R48" s="76"/>
      <c r="S48" s="80"/>
      <c r="T48" s="71"/>
      <c r="U48" s="71"/>
      <c r="V48" s="76"/>
    </row>
    <row r="49" spans="1:22" ht="12.75" customHeight="1" x14ac:dyDescent="0.2">
      <c r="A49" s="89">
        <v>38</v>
      </c>
      <c r="B49" s="258" t="s">
        <v>303</v>
      </c>
      <c r="C49" s="78"/>
      <c r="D49" s="71"/>
      <c r="E49" s="71">
        <f t="shared" ref="E49" si="41">I49+Q49+M49+U49</f>
        <v>-5</v>
      </c>
      <c r="F49" s="79"/>
      <c r="G49" s="80"/>
      <c r="H49" s="78"/>
      <c r="I49" s="71">
        <v>-1</v>
      </c>
      <c r="J49" s="91"/>
      <c r="K49" s="48"/>
      <c r="L49" s="70"/>
      <c r="M49" s="70"/>
      <c r="N49" s="91"/>
      <c r="O49" s="53"/>
      <c r="P49" s="71"/>
      <c r="Q49" s="71">
        <v>-4</v>
      </c>
      <c r="R49" s="76"/>
      <c r="S49" s="80"/>
      <c r="T49" s="71"/>
      <c r="U49" s="71"/>
      <c r="V49" s="76"/>
    </row>
    <row r="50" spans="1:22" ht="12.75" customHeight="1" x14ac:dyDescent="0.2">
      <c r="A50" s="89">
        <v>39</v>
      </c>
      <c r="B50" s="257" t="s">
        <v>304</v>
      </c>
      <c r="C50" s="78">
        <f t="shared" si="29"/>
        <v>-6.5</v>
      </c>
      <c r="D50" s="71">
        <f t="shared" ref="D50:E50" si="42">H50+P50+L50+T50</f>
        <v>-6.5</v>
      </c>
      <c r="E50" s="71">
        <f t="shared" si="42"/>
        <v>-9.98</v>
      </c>
      <c r="F50" s="79"/>
      <c r="G50" s="80"/>
      <c r="H50" s="78"/>
      <c r="I50" s="71">
        <v>-5</v>
      </c>
      <c r="J50" s="91"/>
      <c r="K50" s="48"/>
      <c r="L50" s="70"/>
      <c r="M50" s="70"/>
      <c r="N50" s="91"/>
      <c r="O50" s="53">
        <f t="shared" ref="O50:O54" si="43">P50+R50</f>
        <v>-6.5</v>
      </c>
      <c r="P50" s="71">
        <v>-6.5</v>
      </c>
      <c r="Q50" s="71">
        <v>-4.9800000000000004</v>
      </c>
      <c r="R50" s="76"/>
      <c r="S50" s="80"/>
      <c r="T50" s="71"/>
      <c r="U50" s="71"/>
      <c r="V50" s="76"/>
    </row>
    <row r="51" spans="1:22" ht="12.75" customHeight="1" x14ac:dyDescent="0.2">
      <c r="A51" s="89">
        <v>40</v>
      </c>
      <c r="B51" s="257" t="s">
        <v>305</v>
      </c>
      <c r="C51" s="78">
        <f t="shared" si="29"/>
        <v>-10.4</v>
      </c>
      <c r="D51" s="71">
        <f t="shared" ref="D51:E51" si="44">H51+P51+L51+T51</f>
        <v>-10.4</v>
      </c>
      <c r="E51" s="71">
        <f t="shared" si="44"/>
        <v>-7.2</v>
      </c>
      <c r="F51" s="79"/>
      <c r="G51" s="80"/>
      <c r="H51" s="78"/>
      <c r="I51" s="71"/>
      <c r="J51" s="91"/>
      <c r="K51" s="48"/>
      <c r="L51" s="70"/>
      <c r="M51" s="70"/>
      <c r="N51" s="91"/>
      <c r="O51" s="53">
        <f t="shared" si="43"/>
        <v>-10.4</v>
      </c>
      <c r="P51" s="71">
        <v>-10.4</v>
      </c>
      <c r="Q51" s="71">
        <v>-7.2</v>
      </c>
      <c r="R51" s="76"/>
      <c r="S51" s="80"/>
      <c r="T51" s="71"/>
      <c r="U51" s="71"/>
      <c r="V51" s="76"/>
    </row>
    <row r="52" spans="1:22" ht="12.75" customHeight="1" x14ac:dyDescent="0.2">
      <c r="A52" s="89">
        <v>41</v>
      </c>
      <c r="B52" s="257" t="s">
        <v>306</v>
      </c>
      <c r="C52" s="78">
        <f t="shared" si="29"/>
        <v>-7.9</v>
      </c>
      <c r="D52" s="71">
        <f t="shared" ref="D52:E52" si="45">H52+P52+L52+T52</f>
        <v>-7.9</v>
      </c>
      <c r="E52" s="71">
        <f t="shared" si="45"/>
        <v>-6.7</v>
      </c>
      <c r="F52" s="79"/>
      <c r="G52" s="80">
        <f t="shared" ref="G52:G54" si="46">H52+J52</f>
        <v>0.1</v>
      </c>
      <c r="H52" s="78">
        <v>0.1</v>
      </c>
      <c r="I52" s="71"/>
      <c r="J52" s="91"/>
      <c r="K52" s="48"/>
      <c r="L52" s="70"/>
      <c r="M52" s="70"/>
      <c r="N52" s="91"/>
      <c r="O52" s="53">
        <f t="shared" si="43"/>
        <v>-8</v>
      </c>
      <c r="P52" s="71">
        <v>-8</v>
      </c>
      <c r="Q52" s="71">
        <v>-6.7</v>
      </c>
      <c r="R52" s="76"/>
      <c r="S52" s="80"/>
      <c r="T52" s="71"/>
      <c r="U52" s="71"/>
      <c r="V52" s="76"/>
    </row>
    <row r="53" spans="1:22" ht="12.75" customHeight="1" x14ac:dyDescent="0.2">
      <c r="A53" s="89">
        <v>42</v>
      </c>
      <c r="B53" s="257" t="s">
        <v>307</v>
      </c>
      <c r="C53" s="78">
        <f t="shared" si="29"/>
        <v>-4.7540000000000013</v>
      </c>
      <c r="D53" s="71">
        <f t="shared" ref="D53:E53" si="47">H53+P53+L53+T53</f>
        <v>-22.353000000000002</v>
      </c>
      <c r="E53" s="71">
        <f t="shared" si="47"/>
        <v>-29.774000000000001</v>
      </c>
      <c r="F53" s="79">
        <f>J53+N53+R53+V53</f>
        <v>17.599</v>
      </c>
      <c r="G53" s="80"/>
      <c r="H53" s="78"/>
      <c r="I53" s="71"/>
      <c r="J53" s="91"/>
      <c r="K53" s="48"/>
      <c r="L53" s="70"/>
      <c r="M53" s="70"/>
      <c r="N53" s="91"/>
      <c r="O53" s="53">
        <f t="shared" si="43"/>
        <v>-4.7540000000000013</v>
      </c>
      <c r="P53" s="71">
        <v>-22.353000000000002</v>
      </c>
      <c r="Q53" s="71">
        <v>-29.774000000000001</v>
      </c>
      <c r="R53" s="76">
        <v>17.599</v>
      </c>
      <c r="S53" s="80"/>
      <c r="T53" s="71"/>
      <c r="U53" s="71"/>
      <c r="V53" s="76"/>
    </row>
    <row r="54" spans="1:22" ht="12.75" customHeight="1" x14ac:dyDescent="0.2">
      <c r="A54" s="89">
        <v>43</v>
      </c>
      <c r="B54" s="257" t="s">
        <v>219</v>
      </c>
      <c r="C54" s="78">
        <f t="shared" si="29"/>
        <v>9.8460000000000001</v>
      </c>
      <c r="D54" s="71">
        <f t="shared" ref="D54:E54" si="48">H54+P54+L54+T54</f>
        <v>9.8460000000000001</v>
      </c>
      <c r="E54" s="71">
        <f t="shared" si="48"/>
        <v>-6.1539999999999999</v>
      </c>
      <c r="F54" s="79"/>
      <c r="G54" s="80">
        <f t="shared" si="46"/>
        <v>12</v>
      </c>
      <c r="H54" s="78">
        <v>12</v>
      </c>
      <c r="I54" s="71"/>
      <c r="J54" s="76"/>
      <c r="K54" s="80"/>
      <c r="L54" s="71"/>
      <c r="M54" s="71"/>
      <c r="N54" s="76"/>
      <c r="O54" s="53">
        <f t="shared" si="43"/>
        <v>-6.1539999999999999</v>
      </c>
      <c r="P54" s="71">
        <v>-6.1539999999999999</v>
      </c>
      <c r="Q54" s="71">
        <v>-6.1539999999999999</v>
      </c>
      <c r="R54" s="76"/>
      <c r="S54" s="80">
        <f t="shared" ref="S54:S55" si="49">T54+V54</f>
        <v>4</v>
      </c>
      <c r="T54" s="71">
        <v>4</v>
      </c>
      <c r="U54" s="71"/>
      <c r="V54" s="76"/>
    </row>
    <row r="55" spans="1:22" ht="12.75" customHeight="1" x14ac:dyDescent="0.2">
      <c r="A55" s="89">
        <v>44</v>
      </c>
      <c r="B55" s="257" t="s">
        <v>309</v>
      </c>
      <c r="C55" s="78">
        <f t="shared" si="29"/>
        <v>1.5</v>
      </c>
      <c r="D55" s="71">
        <f t="shared" ref="D55:E55" si="50">H55+P55+L55+T55</f>
        <v>1.5</v>
      </c>
      <c r="E55" s="71">
        <f t="shared" si="50"/>
        <v>0.69</v>
      </c>
      <c r="F55" s="79"/>
      <c r="G55" s="80"/>
      <c r="H55" s="78"/>
      <c r="I55" s="71"/>
      <c r="J55" s="76"/>
      <c r="K55" s="80"/>
      <c r="L55" s="71"/>
      <c r="M55" s="71"/>
      <c r="N55" s="76"/>
      <c r="O55" s="53"/>
      <c r="P55" s="71"/>
      <c r="Q55" s="71"/>
      <c r="R55" s="76"/>
      <c r="S55" s="80">
        <f t="shared" si="49"/>
        <v>1.5</v>
      </c>
      <c r="T55" s="71">
        <v>1.5</v>
      </c>
      <c r="U55" s="71">
        <v>0.69</v>
      </c>
      <c r="V55" s="76"/>
    </row>
    <row r="56" spans="1:22" ht="12.75" customHeight="1" x14ac:dyDescent="0.2">
      <c r="A56" s="89">
        <v>45</v>
      </c>
      <c r="B56" s="257" t="s">
        <v>311</v>
      </c>
      <c r="C56" s="78">
        <f t="shared" si="29"/>
        <v>-21.457000000000001</v>
      </c>
      <c r="D56" s="71">
        <f t="shared" ref="D56:E56" si="51">H56+P56+L56+T56</f>
        <v>-21.457000000000001</v>
      </c>
      <c r="E56" s="71">
        <f t="shared" si="51"/>
        <v>-40.856999999999999</v>
      </c>
      <c r="F56" s="79"/>
      <c r="G56" s="80"/>
      <c r="H56" s="78"/>
      <c r="I56" s="71">
        <v>-1.9</v>
      </c>
      <c r="J56" s="76"/>
      <c r="K56" s="80"/>
      <c r="L56" s="71"/>
      <c r="M56" s="71"/>
      <c r="N56" s="76"/>
      <c r="O56" s="53">
        <f>P56+R56</f>
        <v>-21.457000000000001</v>
      </c>
      <c r="P56" s="71">
        <v>-21.457000000000001</v>
      </c>
      <c r="Q56" s="71">
        <v>-38.957000000000001</v>
      </c>
      <c r="R56" s="76"/>
      <c r="S56" s="80"/>
      <c r="T56" s="71"/>
      <c r="U56" s="71"/>
      <c r="V56" s="76"/>
    </row>
    <row r="57" spans="1:22" ht="12.75" customHeight="1" x14ac:dyDescent="0.2">
      <c r="A57" s="89">
        <v>46</v>
      </c>
      <c r="B57" s="257" t="s">
        <v>312</v>
      </c>
      <c r="C57" s="78"/>
      <c r="D57" s="71"/>
      <c r="E57" s="71">
        <f t="shared" ref="E57" si="52">I57+Q57+M57+U57</f>
        <v>-2.8650000000000002</v>
      </c>
      <c r="F57" s="79"/>
      <c r="G57" s="80"/>
      <c r="H57" s="78"/>
      <c r="I57" s="71">
        <v>-2.8650000000000002</v>
      </c>
      <c r="J57" s="76"/>
      <c r="K57" s="80"/>
      <c r="L57" s="71"/>
      <c r="M57" s="71"/>
      <c r="N57" s="76"/>
      <c r="O57" s="53"/>
      <c r="P57" s="71"/>
      <c r="Q57" s="71"/>
      <c r="R57" s="76"/>
      <c r="S57" s="80"/>
      <c r="T57" s="71"/>
      <c r="U57" s="71"/>
      <c r="V57" s="76"/>
    </row>
    <row r="58" spans="1:22" ht="12.75" customHeight="1" x14ac:dyDescent="0.2">
      <c r="A58" s="89">
        <v>47</v>
      </c>
      <c r="B58" s="257" t="s">
        <v>223</v>
      </c>
      <c r="C58" s="78">
        <f t="shared" si="29"/>
        <v>1.8</v>
      </c>
      <c r="D58" s="71">
        <f t="shared" ref="D58:E58" si="53">H58+P58+L58+T58</f>
        <v>1.8</v>
      </c>
      <c r="E58" s="71">
        <f t="shared" si="53"/>
        <v>-3</v>
      </c>
      <c r="F58" s="79"/>
      <c r="G58" s="80">
        <f>H58+J58</f>
        <v>1.8</v>
      </c>
      <c r="H58" s="78">
        <v>1.8</v>
      </c>
      <c r="I58" s="71">
        <v>1</v>
      </c>
      <c r="J58" s="91"/>
      <c r="K58" s="48"/>
      <c r="L58" s="70"/>
      <c r="M58" s="70"/>
      <c r="N58" s="91"/>
      <c r="O58" s="53"/>
      <c r="P58" s="71"/>
      <c r="Q58" s="71">
        <v>-4</v>
      </c>
      <c r="R58" s="76"/>
      <c r="S58" s="80"/>
      <c r="T58" s="71"/>
      <c r="U58" s="71"/>
      <c r="V58" s="76"/>
    </row>
    <row r="59" spans="1:22" ht="12.75" customHeight="1" x14ac:dyDescent="0.2">
      <c r="A59" s="89">
        <v>48</v>
      </c>
      <c r="B59" s="257" t="s">
        <v>313</v>
      </c>
      <c r="C59" s="78">
        <f t="shared" si="29"/>
        <v>0.51400000000000001</v>
      </c>
      <c r="D59" s="71">
        <f t="shared" ref="D59:E59" si="54">H59+P59+L59+T59</f>
        <v>0.51400000000000001</v>
      </c>
      <c r="E59" s="71">
        <f t="shared" si="54"/>
        <v>-6.8</v>
      </c>
      <c r="F59" s="79"/>
      <c r="G59" s="80"/>
      <c r="H59" s="78"/>
      <c r="I59" s="71">
        <v>-6.8</v>
      </c>
      <c r="J59" s="91"/>
      <c r="K59" s="48"/>
      <c r="L59" s="70"/>
      <c r="M59" s="70"/>
      <c r="N59" s="91"/>
      <c r="O59" s="53">
        <f>P59+R59</f>
        <v>0.51400000000000001</v>
      </c>
      <c r="P59" s="71">
        <v>0.51400000000000001</v>
      </c>
      <c r="Q59" s="71"/>
      <c r="R59" s="76"/>
      <c r="S59" s="80"/>
      <c r="T59" s="71"/>
      <c r="U59" s="71"/>
      <c r="V59" s="76"/>
    </row>
    <row r="60" spans="1:22" ht="12.75" customHeight="1" x14ac:dyDescent="0.2">
      <c r="A60" s="89">
        <v>49</v>
      </c>
      <c r="B60" s="257" t="s">
        <v>314</v>
      </c>
      <c r="C60" s="78">
        <f t="shared" si="29"/>
        <v>-1.8</v>
      </c>
      <c r="D60" s="71">
        <f t="shared" ref="D60:E60" si="55">H60+P60+L60+T60</f>
        <v>-1.8</v>
      </c>
      <c r="E60" s="71">
        <f t="shared" si="55"/>
        <v>-1.8</v>
      </c>
      <c r="F60" s="79"/>
      <c r="G60" s="80">
        <f>H60+J60</f>
        <v>-1.8</v>
      </c>
      <c r="H60" s="78">
        <v>-1.8</v>
      </c>
      <c r="I60" s="71">
        <v>-1.8</v>
      </c>
      <c r="J60" s="91"/>
      <c r="K60" s="48"/>
      <c r="L60" s="70"/>
      <c r="M60" s="70"/>
      <c r="N60" s="91"/>
      <c r="O60" s="53"/>
      <c r="P60" s="71"/>
      <c r="Q60" s="71"/>
      <c r="R60" s="76"/>
      <c r="S60" s="80"/>
      <c r="T60" s="71"/>
      <c r="U60" s="71"/>
      <c r="V60" s="76"/>
    </row>
    <row r="61" spans="1:22" ht="12.75" customHeight="1" x14ac:dyDescent="0.2">
      <c r="A61" s="89">
        <v>50</v>
      </c>
      <c r="B61" s="257" t="s">
        <v>226</v>
      </c>
      <c r="C61" s="78">
        <f t="shared" si="29"/>
        <v>1.2510000000000003</v>
      </c>
      <c r="D61" s="80">
        <f>H61+L61+P61+T61</f>
        <v>-5.7489999999999997</v>
      </c>
      <c r="E61" s="71">
        <f>I61+Q61+M61+U61</f>
        <v>-12.374000000000001</v>
      </c>
      <c r="F61" s="79">
        <f t="shared" ref="F61:F62" si="56">J61+N61+R61+V61</f>
        <v>7</v>
      </c>
      <c r="G61" s="80"/>
      <c r="H61" s="78"/>
      <c r="I61" s="71">
        <v>-1.8</v>
      </c>
      <c r="J61" s="91"/>
      <c r="K61" s="48"/>
      <c r="L61" s="70"/>
      <c r="M61" s="70"/>
      <c r="N61" s="91"/>
      <c r="O61" s="53">
        <f t="shared" ref="O61:O64" si="57">P61+R61</f>
        <v>-0.74899999999999967</v>
      </c>
      <c r="P61" s="71">
        <v>-7.7489999999999997</v>
      </c>
      <c r="Q61" s="71">
        <v>-10.574</v>
      </c>
      <c r="R61" s="76">
        <v>7</v>
      </c>
      <c r="S61" s="80">
        <f>T61+V61</f>
        <v>2</v>
      </c>
      <c r="T61" s="71">
        <v>2</v>
      </c>
      <c r="U61" s="71"/>
      <c r="V61" s="76"/>
    </row>
    <row r="62" spans="1:22" ht="12.75" customHeight="1" x14ac:dyDescent="0.2">
      <c r="A62" s="89">
        <v>51</v>
      </c>
      <c r="B62" s="257" t="s">
        <v>315</v>
      </c>
      <c r="C62" s="78">
        <f t="shared" si="29"/>
        <v>-15</v>
      </c>
      <c r="D62" s="71">
        <f t="shared" ref="D62:E62" si="58">H62+P62+L62+T62</f>
        <v>-15.891999999999999</v>
      </c>
      <c r="E62" s="71">
        <f t="shared" si="58"/>
        <v>-11.5</v>
      </c>
      <c r="F62" s="79">
        <f t="shared" si="56"/>
        <v>0.89200000000000002</v>
      </c>
      <c r="G62" s="80"/>
      <c r="H62" s="78">
        <v>-0.89200000000000002</v>
      </c>
      <c r="I62" s="71"/>
      <c r="J62" s="76">
        <v>0.89200000000000002</v>
      </c>
      <c r="K62" s="48"/>
      <c r="L62" s="70"/>
      <c r="M62" s="70"/>
      <c r="N62" s="91"/>
      <c r="O62" s="53">
        <f t="shared" si="57"/>
        <v>-15</v>
      </c>
      <c r="P62" s="71">
        <v>-15</v>
      </c>
      <c r="Q62" s="71">
        <v>-11.5</v>
      </c>
      <c r="R62" s="76"/>
      <c r="S62" s="80"/>
      <c r="T62" s="71"/>
      <c r="U62" s="71"/>
      <c r="V62" s="76"/>
    </row>
    <row r="63" spans="1:22" ht="12.75" customHeight="1" x14ac:dyDescent="0.2">
      <c r="A63" s="89">
        <v>52</v>
      </c>
      <c r="B63" s="257" t="s">
        <v>316</v>
      </c>
      <c r="C63" s="78">
        <f t="shared" si="29"/>
        <v>6.2200000000000006</v>
      </c>
      <c r="D63" s="71">
        <f t="shared" ref="D63:E63" si="59">H63+P63+L63+T63</f>
        <v>6.2200000000000006</v>
      </c>
      <c r="E63" s="71">
        <f t="shared" si="59"/>
        <v>-4.1420000000000003</v>
      </c>
      <c r="F63" s="79"/>
      <c r="G63" s="80">
        <f>H63+J63</f>
        <v>1.1200000000000001</v>
      </c>
      <c r="H63" s="78">
        <v>1.1200000000000001</v>
      </c>
      <c r="I63" s="71"/>
      <c r="J63" s="91"/>
      <c r="K63" s="48"/>
      <c r="L63" s="70"/>
      <c r="M63" s="70"/>
      <c r="N63" s="91"/>
      <c r="O63" s="53">
        <f t="shared" si="57"/>
        <v>4</v>
      </c>
      <c r="P63" s="71">
        <v>4</v>
      </c>
      <c r="Q63" s="71">
        <v>-4.1420000000000003</v>
      </c>
      <c r="R63" s="91"/>
      <c r="S63" s="80">
        <f t="shared" ref="S63:S65" si="60">T63+V63</f>
        <v>1.1000000000000001</v>
      </c>
      <c r="T63" s="71">
        <v>1.1000000000000001</v>
      </c>
      <c r="U63" s="71"/>
      <c r="V63" s="76"/>
    </row>
    <row r="64" spans="1:22" ht="12.75" customHeight="1" x14ac:dyDescent="0.2">
      <c r="A64" s="89">
        <v>53</v>
      </c>
      <c r="B64" s="257" t="s">
        <v>228</v>
      </c>
      <c r="C64" s="78">
        <f t="shared" si="29"/>
        <v>-2</v>
      </c>
      <c r="D64" s="71">
        <f t="shared" ref="D64:E64" si="61">H64+P64+L64+T64</f>
        <v>-2</v>
      </c>
      <c r="E64" s="71">
        <f t="shared" si="61"/>
        <v>-3.06</v>
      </c>
      <c r="F64" s="79"/>
      <c r="G64" s="80"/>
      <c r="H64" s="78"/>
      <c r="I64" s="71"/>
      <c r="J64" s="76"/>
      <c r="K64" s="80"/>
      <c r="L64" s="71"/>
      <c r="M64" s="71"/>
      <c r="N64" s="76"/>
      <c r="O64" s="53">
        <f t="shared" si="57"/>
        <v>-4</v>
      </c>
      <c r="P64" s="71">
        <v>-4</v>
      </c>
      <c r="Q64" s="71">
        <v>-3.06</v>
      </c>
      <c r="R64" s="76"/>
      <c r="S64" s="80">
        <f t="shared" si="60"/>
        <v>2</v>
      </c>
      <c r="T64" s="71">
        <v>2</v>
      </c>
      <c r="U64" s="71"/>
      <c r="V64" s="76"/>
    </row>
    <row r="65" spans="1:22" ht="12.75" customHeight="1" x14ac:dyDescent="0.2">
      <c r="A65" s="89">
        <v>54</v>
      </c>
      <c r="B65" s="258" t="s">
        <v>319</v>
      </c>
      <c r="C65" s="78">
        <f t="shared" si="29"/>
        <v>1.165</v>
      </c>
      <c r="D65" s="71">
        <f t="shared" ref="D65:E65" si="62">H65+P65+L65+T65</f>
        <v>1.165</v>
      </c>
      <c r="E65" s="71">
        <f t="shared" si="62"/>
        <v>0.05</v>
      </c>
      <c r="F65" s="79"/>
      <c r="G65" s="80">
        <f>H65+J65</f>
        <v>0.1</v>
      </c>
      <c r="H65" s="78">
        <v>0.1</v>
      </c>
      <c r="I65" s="71"/>
      <c r="J65" s="76"/>
      <c r="K65" s="80">
        <f>L65+N65</f>
        <v>6.5000000000000002E-2</v>
      </c>
      <c r="L65" s="71">
        <v>6.5000000000000002E-2</v>
      </c>
      <c r="M65" s="71">
        <v>0.05</v>
      </c>
      <c r="N65" s="76"/>
      <c r="O65" s="53"/>
      <c r="P65" s="71"/>
      <c r="Q65" s="71"/>
      <c r="R65" s="76"/>
      <c r="S65" s="80">
        <f t="shared" si="60"/>
        <v>1</v>
      </c>
      <c r="T65" s="71">
        <v>1</v>
      </c>
      <c r="U65" s="71"/>
      <c r="V65" s="76"/>
    </row>
    <row r="66" spans="1:22" ht="12.75" customHeight="1" x14ac:dyDescent="0.2">
      <c r="A66" s="89">
        <v>56</v>
      </c>
      <c r="B66" s="259" t="s">
        <v>321</v>
      </c>
      <c r="C66" s="78">
        <f t="shared" si="29"/>
        <v>0.1</v>
      </c>
      <c r="D66" s="71">
        <f t="shared" ref="D66:E66" si="63">H66+P66+L66+T66</f>
        <v>0.1</v>
      </c>
      <c r="E66" s="71">
        <f t="shared" si="63"/>
        <v>-1.2</v>
      </c>
      <c r="F66" s="105"/>
      <c r="G66" s="106">
        <f>H66+J66</f>
        <v>0.1</v>
      </c>
      <c r="H66" s="98">
        <v>0.1</v>
      </c>
      <c r="I66" s="97">
        <v>-1.2</v>
      </c>
      <c r="J66" s="104"/>
      <c r="K66" s="106"/>
      <c r="L66" s="97"/>
      <c r="M66" s="97"/>
      <c r="N66" s="104"/>
      <c r="O66" s="53"/>
      <c r="P66" s="71"/>
      <c r="Q66" s="71"/>
      <c r="R66" s="76"/>
      <c r="S66" s="106"/>
      <c r="T66" s="97"/>
      <c r="U66" s="97"/>
      <c r="V66" s="156"/>
    </row>
    <row r="67" spans="1:22" ht="12.75" customHeight="1" x14ac:dyDescent="0.2">
      <c r="A67" s="89">
        <v>57</v>
      </c>
      <c r="B67" s="259" t="s">
        <v>322</v>
      </c>
      <c r="C67" s="78"/>
      <c r="D67" s="71"/>
      <c r="E67" s="71">
        <f t="shared" ref="E67" si="64">I67+Q67+M67+U67</f>
        <v>-0.23</v>
      </c>
      <c r="F67" s="105"/>
      <c r="G67" s="106"/>
      <c r="H67" s="98"/>
      <c r="I67" s="97">
        <v>-0.23</v>
      </c>
      <c r="J67" s="104"/>
      <c r="K67" s="106"/>
      <c r="L67" s="97"/>
      <c r="M67" s="97"/>
      <c r="N67" s="104"/>
      <c r="O67" s="53"/>
      <c r="P67" s="71"/>
      <c r="Q67" s="71"/>
      <c r="R67" s="76"/>
      <c r="S67" s="106"/>
      <c r="T67" s="97"/>
      <c r="U67" s="97"/>
      <c r="V67" s="156"/>
    </row>
    <row r="68" spans="1:22" ht="13.5" customHeight="1" thickBot="1" x14ac:dyDescent="0.25">
      <c r="A68" s="89">
        <v>58</v>
      </c>
      <c r="B68" s="260" t="s">
        <v>230</v>
      </c>
      <c r="C68" s="248">
        <f t="shared" si="29"/>
        <v>4</v>
      </c>
      <c r="D68" s="116">
        <f t="shared" ref="D68:E68" si="65">H68+P68+L68+T68</f>
        <v>4</v>
      </c>
      <c r="E68" s="71">
        <f t="shared" si="65"/>
        <v>0.8</v>
      </c>
      <c r="F68" s="158"/>
      <c r="G68" s="106"/>
      <c r="H68" s="98"/>
      <c r="I68" s="97">
        <v>0.8</v>
      </c>
      <c r="J68" s="104"/>
      <c r="K68" s="100"/>
      <c r="L68" s="103"/>
      <c r="M68" s="97"/>
      <c r="N68" s="104"/>
      <c r="O68" s="159"/>
      <c r="P68" s="97"/>
      <c r="Q68" s="97"/>
      <c r="R68" s="156"/>
      <c r="S68" s="106">
        <f>T68+V68</f>
        <v>4</v>
      </c>
      <c r="T68" s="97">
        <v>4</v>
      </c>
      <c r="U68" s="97"/>
      <c r="V68" s="156"/>
    </row>
    <row r="69" spans="1:22" ht="45.75" customHeight="1" thickBot="1" x14ac:dyDescent="0.3">
      <c r="A69" s="27">
        <v>59</v>
      </c>
      <c r="B69" s="183" t="s">
        <v>323</v>
      </c>
      <c r="C69" s="30">
        <f t="shared" si="29"/>
        <v>12.311</v>
      </c>
      <c r="D69" s="32">
        <f t="shared" ref="D69:D70" si="66">H69+L69+P69+T69</f>
        <v>10.311000000000002</v>
      </c>
      <c r="E69" s="32">
        <f t="shared" ref="E69:F69" si="67">I69+Q69+M69+U69</f>
        <v>6.0290000000000008</v>
      </c>
      <c r="F69" s="123">
        <f t="shared" si="67"/>
        <v>2</v>
      </c>
      <c r="G69" s="30">
        <f t="shared" ref="G69:J69" si="68">SUM(G70:G79)</f>
        <v>5.2110000000000003</v>
      </c>
      <c r="H69" s="32">
        <f t="shared" si="68"/>
        <v>3.2110000000000016</v>
      </c>
      <c r="I69" s="32">
        <f t="shared" si="68"/>
        <v>5.8290000000000006</v>
      </c>
      <c r="J69" s="34">
        <f t="shared" si="68"/>
        <v>2</v>
      </c>
      <c r="K69" s="37"/>
      <c r="L69" s="32"/>
      <c r="M69" s="32"/>
      <c r="N69" s="34"/>
      <c r="O69" s="30"/>
      <c r="P69" s="32"/>
      <c r="Q69" s="32"/>
      <c r="R69" s="34"/>
      <c r="S69" s="30">
        <f t="shared" ref="S69:T69" si="69">SUM(S70:S79)</f>
        <v>7.1000000000000005</v>
      </c>
      <c r="T69" s="32">
        <f t="shared" si="69"/>
        <v>7.1000000000000005</v>
      </c>
      <c r="U69" s="32">
        <f>U71</f>
        <v>0.2</v>
      </c>
      <c r="V69" s="34"/>
    </row>
    <row r="70" spans="1:22" ht="12.75" customHeight="1" x14ac:dyDescent="0.2">
      <c r="A70" s="160">
        <v>60</v>
      </c>
      <c r="B70" s="49" t="s">
        <v>92</v>
      </c>
      <c r="C70" s="53">
        <f t="shared" si="29"/>
        <v>10.8</v>
      </c>
      <c r="D70" s="57">
        <f t="shared" si="66"/>
        <v>8.8000000000000007</v>
      </c>
      <c r="E70" s="57">
        <f>I70+M70+Q70+U70</f>
        <v>11.832000000000001</v>
      </c>
      <c r="F70" s="63">
        <v>2</v>
      </c>
      <c r="G70" s="51">
        <f>H70+J70</f>
        <v>10.8</v>
      </c>
      <c r="H70" s="57">
        <v>8.8000000000000007</v>
      </c>
      <c r="I70" s="57">
        <v>11.832000000000001</v>
      </c>
      <c r="J70" s="61">
        <v>2</v>
      </c>
      <c r="K70" s="53"/>
      <c r="L70" s="57"/>
      <c r="M70" s="57"/>
      <c r="N70" s="63"/>
      <c r="O70" s="67"/>
      <c r="P70" s="87"/>
      <c r="Q70" s="87"/>
      <c r="R70" s="110"/>
      <c r="S70" s="51"/>
      <c r="T70" s="161"/>
      <c r="U70" s="57"/>
      <c r="V70" s="61"/>
    </row>
    <row r="71" spans="1:22" ht="25.5" customHeight="1" x14ac:dyDescent="0.2">
      <c r="A71" s="89">
        <v>61</v>
      </c>
      <c r="B71" s="90" t="s">
        <v>295</v>
      </c>
      <c r="C71" s="78"/>
      <c r="D71" s="71"/>
      <c r="E71" s="71">
        <f t="shared" ref="E71:E77" si="70">I71+Q71+M71+U71</f>
        <v>0.2</v>
      </c>
      <c r="F71" s="105"/>
      <c r="G71" s="106"/>
      <c r="H71" s="71"/>
      <c r="I71" s="71"/>
      <c r="J71" s="76"/>
      <c r="K71" s="78"/>
      <c r="L71" s="71"/>
      <c r="M71" s="71"/>
      <c r="N71" s="79"/>
      <c r="O71" s="100"/>
      <c r="P71" s="103"/>
      <c r="Q71" s="103"/>
      <c r="R71" s="104"/>
      <c r="S71" s="80">
        <v>4</v>
      </c>
      <c r="T71" s="71">
        <v>4</v>
      </c>
      <c r="U71" s="71">
        <v>0.2</v>
      </c>
      <c r="V71" s="76"/>
    </row>
    <row r="72" spans="1:22" ht="12.75" customHeight="1" x14ac:dyDescent="0.2">
      <c r="A72" s="65">
        <v>62</v>
      </c>
      <c r="B72" s="153" t="s">
        <v>321</v>
      </c>
      <c r="C72" s="78"/>
      <c r="D72" s="71"/>
      <c r="E72" s="71">
        <f t="shared" si="70"/>
        <v>-1.8</v>
      </c>
      <c r="F72" s="79"/>
      <c r="G72" s="80"/>
      <c r="H72" s="71"/>
      <c r="I72" s="71">
        <v>-1.8</v>
      </c>
      <c r="J72" s="76"/>
      <c r="K72" s="78"/>
      <c r="L72" s="71"/>
      <c r="M72" s="71"/>
      <c r="N72" s="79"/>
      <c r="O72" s="48"/>
      <c r="P72" s="70"/>
      <c r="Q72" s="70"/>
      <c r="R72" s="91"/>
      <c r="S72" s="80"/>
      <c r="T72" s="71"/>
      <c r="U72" s="71"/>
      <c r="V72" s="76"/>
    </row>
    <row r="73" spans="1:22" ht="12.75" customHeight="1" x14ac:dyDescent="0.2">
      <c r="A73" s="65">
        <v>63</v>
      </c>
      <c r="B73" s="153" t="s">
        <v>131</v>
      </c>
      <c r="C73" s="135">
        <f t="shared" ref="C73:D73" si="71">G73+K73+O73+S73</f>
        <v>-0.87</v>
      </c>
      <c r="D73" s="71">
        <f t="shared" si="71"/>
        <v>-0.87</v>
      </c>
      <c r="E73" s="78">
        <f t="shared" si="70"/>
        <v>-1.27</v>
      </c>
      <c r="F73" s="79"/>
      <c r="G73" s="80">
        <f t="shared" ref="G73:G86" si="72">H73+J73</f>
        <v>-1.27</v>
      </c>
      <c r="H73" s="71">
        <v>-1.27</v>
      </c>
      <c r="I73" s="71">
        <v>-1.27</v>
      </c>
      <c r="J73" s="76"/>
      <c r="K73" s="78"/>
      <c r="L73" s="71"/>
      <c r="M73" s="71"/>
      <c r="N73" s="79"/>
      <c r="O73" s="48"/>
      <c r="P73" s="70"/>
      <c r="Q73" s="70"/>
      <c r="R73" s="91"/>
      <c r="S73" s="80">
        <f>T73</f>
        <v>0.4</v>
      </c>
      <c r="T73" s="71">
        <v>0.4</v>
      </c>
      <c r="U73" s="71"/>
      <c r="V73" s="76"/>
    </row>
    <row r="74" spans="1:22" ht="12.75" customHeight="1" x14ac:dyDescent="0.2">
      <c r="A74" s="65">
        <v>64</v>
      </c>
      <c r="B74" s="90" t="s">
        <v>139</v>
      </c>
      <c r="C74" s="135">
        <f t="shared" ref="C74:D75" si="73">G74+K74+O74+S74</f>
        <v>-0.47</v>
      </c>
      <c r="D74" s="71">
        <f t="shared" si="73"/>
        <v>-0.47</v>
      </c>
      <c r="E74" s="78">
        <f t="shared" si="70"/>
        <v>-0.47</v>
      </c>
      <c r="F74" s="79"/>
      <c r="G74" s="80">
        <f t="shared" si="72"/>
        <v>-0.47</v>
      </c>
      <c r="H74" s="71">
        <v>-0.47</v>
      </c>
      <c r="I74" s="71">
        <v>-0.47</v>
      </c>
      <c r="J74" s="76"/>
      <c r="K74" s="78"/>
      <c r="L74" s="71"/>
      <c r="M74" s="71"/>
      <c r="N74" s="79"/>
      <c r="O74" s="48"/>
      <c r="P74" s="70"/>
      <c r="Q74" s="70"/>
      <c r="R74" s="91"/>
      <c r="S74" s="80"/>
      <c r="T74" s="71"/>
      <c r="U74" s="71"/>
      <c r="V74" s="76"/>
    </row>
    <row r="75" spans="1:22" s="425" customFormat="1" ht="12.75" customHeight="1" x14ac:dyDescent="0.2">
      <c r="A75" s="426"/>
      <c r="B75" s="90" t="s">
        <v>149</v>
      </c>
      <c r="C75" s="135">
        <f t="shared" si="73"/>
        <v>1.5</v>
      </c>
      <c r="D75" s="71">
        <f t="shared" si="73"/>
        <v>1.5</v>
      </c>
      <c r="E75" s="78"/>
      <c r="F75" s="267"/>
      <c r="G75" s="80"/>
      <c r="H75" s="71"/>
      <c r="I75" s="71"/>
      <c r="J75" s="76"/>
      <c r="K75" s="78"/>
      <c r="L75" s="71"/>
      <c r="M75" s="71"/>
      <c r="N75" s="267"/>
      <c r="O75" s="48"/>
      <c r="P75" s="70"/>
      <c r="Q75" s="70"/>
      <c r="R75" s="91"/>
      <c r="S75" s="80">
        <f t="shared" ref="S75" si="74">T75</f>
        <v>1.5</v>
      </c>
      <c r="T75" s="71">
        <v>1.5</v>
      </c>
      <c r="U75" s="71"/>
      <c r="V75" s="76"/>
    </row>
    <row r="76" spans="1:22" ht="12.75" customHeight="1" x14ac:dyDescent="0.2">
      <c r="A76" s="65">
        <v>65</v>
      </c>
      <c r="B76" s="90" t="s">
        <v>152</v>
      </c>
      <c r="C76" s="135">
        <f t="shared" ref="C76:D76" si="75">G76+K76+O76+S76</f>
        <v>-3.88</v>
      </c>
      <c r="D76" s="71">
        <f t="shared" si="75"/>
        <v>-3.88</v>
      </c>
      <c r="E76" s="78">
        <f t="shared" si="70"/>
        <v>-3.18</v>
      </c>
      <c r="F76" s="79"/>
      <c r="G76" s="80">
        <f t="shared" si="72"/>
        <v>-3.88</v>
      </c>
      <c r="H76" s="71">
        <v>-3.88</v>
      </c>
      <c r="I76" s="71">
        <v>-3.18</v>
      </c>
      <c r="J76" s="76"/>
      <c r="K76" s="78"/>
      <c r="L76" s="71"/>
      <c r="M76" s="71"/>
      <c r="N76" s="79"/>
      <c r="O76" s="48"/>
      <c r="P76" s="70"/>
      <c r="Q76" s="70"/>
      <c r="R76" s="91"/>
      <c r="S76" s="80"/>
      <c r="T76" s="71"/>
      <c r="U76" s="71"/>
      <c r="V76" s="76"/>
    </row>
    <row r="77" spans="1:22" ht="12.75" customHeight="1" x14ac:dyDescent="0.2">
      <c r="A77" s="65">
        <v>66</v>
      </c>
      <c r="B77" s="153" t="s">
        <v>156</v>
      </c>
      <c r="C77" s="135">
        <f t="shared" ref="C77:D77" si="76">G77+K77+O77+S77</f>
        <v>0.49099999999999999</v>
      </c>
      <c r="D77" s="71">
        <f t="shared" si="76"/>
        <v>0.49099999999999999</v>
      </c>
      <c r="E77" s="78">
        <f t="shared" si="70"/>
        <v>0.47699999999999998</v>
      </c>
      <c r="F77" s="79"/>
      <c r="G77" s="80">
        <f t="shared" si="72"/>
        <v>0.49099999999999999</v>
      </c>
      <c r="H77" s="71">
        <v>0.49099999999999999</v>
      </c>
      <c r="I77" s="71">
        <f>0.1+0.377</f>
        <v>0.47699999999999998</v>
      </c>
      <c r="J77" s="76"/>
      <c r="K77" s="78"/>
      <c r="L77" s="71"/>
      <c r="M77" s="71"/>
      <c r="N77" s="79"/>
      <c r="O77" s="48"/>
      <c r="P77" s="70"/>
      <c r="Q77" s="70"/>
      <c r="R77" s="91"/>
      <c r="S77" s="80"/>
      <c r="T77" s="71"/>
      <c r="U77" s="71"/>
      <c r="V77" s="76"/>
    </row>
    <row r="78" spans="1:22" ht="12.75" customHeight="1" x14ac:dyDescent="0.2">
      <c r="A78" s="65">
        <v>67</v>
      </c>
      <c r="B78" s="163" t="s">
        <v>159</v>
      </c>
      <c r="C78" s="135">
        <f t="shared" ref="C78:D78" si="77">G78+K78+O78+S78</f>
        <v>-2</v>
      </c>
      <c r="D78" s="71">
        <f t="shared" si="77"/>
        <v>-2</v>
      </c>
      <c r="E78" s="78"/>
      <c r="F78" s="79"/>
      <c r="G78" s="80">
        <f t="shared" si="72"/>
        <v>-2</v>
      </c>
      <c r="H78" s="71">
        <v>-2</v>
      </c>
      <c r="I78" s="71"/>
      <c r="J78" s="76"/>
      <c r="K78" s="78"/>
      <c r="L78" s="71"/>
      <c r="M78" s="71"/>
      <c r="N78" s="79"/>
      <c r="O78" s="48"/>
      <c r="P78" s="70"/>
      <c r="Q78" s="70"/>
      <c r="R78" s="91"/>
      <c r="S78" s="80"/>
      <c r="T78" s="71"/>
      <c r="U78" s="71"/>
      <c r="V78" s="76"/>
    </row>
    <row r="79" spans="1:22" ht="13.5" customHeight="1" x14ac:dyDescent="0.2">
      <c r="A79" s="65">
        <v>68</v>
      </c>
      <c r="B79" s="114" t="s">
        <v>277</v>
      </c>
      <c r="C79" s="164">
        <f t="shared" ref="C79:E79" si="78">G79+K79+O79+S79</f>
        <v>2.74</v>
      </c>
      <c r="D79" s="97">
        <f t="shared" si="78"/>
        <v>2.74</v>
      </c>
      <c r="E79" s="98">
        <f t="shared" si="78"/>
        <v>0.24</v>
      </c>
      <c r="F79" s="105"/>
      <c r="G79" s="115">
        <f t="shared" si="72"/>
        <v>1.54</v>
      </c>
      <c r="H79" s="116">
        <f>0.34+1.2</f>
        <v>1.54</v>
      </c>
      <c r="I79" s="116">
        <v>0.24</v>
      </c>
      <c r="J79" s="117"/>
      <c r="K79" s="78"/>
      <c r="L79" s="71"/>
      <c r="M79" s="71"/>
      <c r="N79" s="79"/>
      <c r="O79" s="118"/>
      <c r="P79" s="120"/>
      <c r="Q79" s="120"/>
      <c r="R79" s="121"/>
      <c r="S79" s="115">
        <f>T79</f>
        <v>1.2</v>
      </c>
      <c r="T79" s="116">
        <v>1.2</v>
      </c>
      <c r="U79" s="116"/>
      <c r="V79" s="117"/>
    </row>
    <row r="80" spans="1:22" ht="45.75" customHeight="1" x14ac:dyDescent="0.2">
      <c r="A80" s="27">
        <v>69</v>
      </c>
      <c r="B80" s="165" t="s">
        <v>330</v>
      </c>
      <c r="C80" s="30">
        <f t="shared" ref="C80:D80" si="79">G80+K80+O80+S80</f>
        <v>-33.804000000000002</v>
      </c>
      <c r="D80" s="32">
        <f t="shared" si="79"/>
        <v>-45.240000000000009</v>
      </c>
      <c r="E80" s="32">
        <f>I80+Q80+M80+U80</f>
        <v>-1.7919999999999998</v>
      </c>
      <c r="F80" s="34">
        <f>F91+F92</f>
        <v>11.436</v>
      </c>
      <c r="G80" s="159">
        <f t="shared" si="72"/>
        <v>-73.903999999999996</v>
      </c>
      <c r="H80" s="166">
        <f>H81+H93+H103</f>
        <v>-85.34</v>
      </c>
      <c r="I80" s="166"/>
      <c r="J80" s="166">
        <f>J91+J92</f>
        <v>11.436</v>
      </c>
      <c r="K80" s="30">
        <f>L80+N80</f>
        <v>29.099999999999994</v>
      </c>
      <c r="L80" s="32">
        <f t="shared" ref="L80" si="80">L81+SUM(L95:L104)</f>
        <v>29.099999999999994</v>
      </c>
      <c r="M80" s="32">
        <f>M81+SUM(M95:M104)</f>
        <v>-6.2919999999999998</v>
      </c>
      <c r="N80" s="32"/>
      <c r="O80" s="167"/>
      <c r="P80" s="168"/>
      <c r="Q80" s="168"/>
      <c r="R80" s="169"/>
      <c r="S80" s="30">
        <f t="shared" ref="S80:U80" si="81">S105</f>
        <v>11</v>
      </c>
      <c r="T80" s="32">
        <f t="shared" si="81"/>
        <v>11</v>
      </c>
      <c r="U80" s="32">
        <f t="shared" si="81"/>
        <v>4.5</v>
      </c>
      <c r="V80" s="34"/>
    </row>
    <row r="81" spans="1:22" ht="12.75" customHeight="1" x14ac:dyDescent="0.2">
      <c r="A81" s="47">
        <v>70</v>
      </c>
      <c r="B81" s="170" t="s">
        <v>263</v>
      </c>
      <c r="C81" s="24">
        <f t="shared" ref="C81:C92" si="82">G81+K81+O81+S81</f>
        <v>-55.459000000000003</v>
      </c>
      <c r="D81" s="132">
        <f t="shared" ref="D81" si="83">H81+P81+L81+T81</f>
        <v>-55.459000000000003</v>
      </c>
      <c r="E81" s="132"/>
      <c r="F81" s="137"/>
      <c r="G81" s="24">
        <f t="shared" si="72"/>
        <v>-87</v>
      </c>
      <c r="H81" s="25">
        <f>SUM(H82:H92)</f>
        <v>-87</v>
      </c>
      <c r="I81" s="25"/>
      <c r="J81" s="26"/>
      <c r="K81" s="24">
        <f t="shared" ref="K81:L81" si="84">SUM(K82:K90)</f>
        <v>31.540999999999997</v>
      </c>
      <c r="L81" s="25">
        <f t="shared" si="84"/>
        <v>31.540999999999997</v>
      </c>
      <c r="M81" s="25"/>
      <c r="N81" s="26"/>
      <c r="O81" s="24"/>
      <c r="P81" s="132"/>
      <c r="Q81" s="132"/>
      <c r="R81" s="137"/>
      <c r="S81" s="24"/>
      <c r="T81" s="132"/>
      <c r="U81" s="132"/>
      <c r="V81" s="137"/>
    </row>
    <row r="82" spans="1:22" ht="12.75" customHeight="1" x14ac:dyDescent="0.2">
      <c r="A82" s="65">
        <v>71</v>
      </c>
      <c r="B82" s="171" t="s">
        <v>331</v>
      </c>
      <c r="C82" s="48">
        <f t="shared" si="82"/>
        <v>-120</v>
      </c>
      <c r="D82" s="70">
        <f t="shared" ref="D82:D92" si="85">H82+P82+L82+T82</f>
        <v>-120</v>
      </c>
      <c r="E82" s="70"/>
      <c r="F82" s="76"/>
      <c r="G82" s="48">
        <f t="shared" si="72"/>
        <v>-120</v>
      </c>
      <c r="H82" s="50">
        <v>-120</v>
      </c>
      <c r="I82" s="71"/>
      <c r="J82" s="76"/>
      <c r="K82" s="80"/>
      <c r="L82" s="71"/>
      <c r="M82" s="71"/>
      <c r="N82" s="76"/>
      <c r="O82" s="80"/>
      <c r="P82" s="71"/>
      <c r="Q82" s="71"/>
      <c r="R82" s="76"/>
      <c r="S82" s="80"/>
      <c r="T82" s="71"/>
      <c r="U82" s="71"/>
      <c r="V82" s="76"/>
    </row>
    <row r="83" spans="1:22" ht="12.75" customHeight="1" x14ac:dyDescent="0.2">
      <c r="A83" s="65">
        <v>72</v>
      </c>
      <c r="B83" s="171" t="s">
        <v>272</v>
      </c>
      <c r="C83" s="48">
        <f t="shared" si="82"/>
        <v>7</v>
      </c>
      <c r="D83" s="70">
        <f t="shared" si="85"/>
        <v>7</v>
      </c>
      <c r="E83" s="70"/>
      <c r="F83" s="76"/>
      <c r="G83" s="48">
        <f t="shared" si="72"/>
        <v>7</v>
      </c>
      <c r="H83" s="50">
        <v>7</v>
      </c>
      <c r="I83" s="71"/>
      <c r="J83" s="76"/>
      <c r="K83" s="80"/>
      <c r="L83" s="71"/>
      <c r="M83" s="71"/>
      <c r="N83" s="76"/>
      <c r="O83" s="80"/>
      <c r="P83" s="71"/>
      <c r="Q83" s="71"/>
      <c r="R83" s="76"/>
      <c r="S83" s="80"/>
      <c r="T83" s="71"/>
      <c r="U83" s="71"/>
      <c r="V83" s="76"/>
    </row>
    <row r="84" spans="1:22" ht="12.75" customHeight="1" x14ac:dyDescent="0.2">
      <c r="A84" s="65">
        <v>73</v>
      </c>
      <c r="B84" s="171" t="s">
        <v>273</v>
      </c>
      <c r="C84" s="48">
        <f t="shared" si="82"/>
        <v>16</v>
      </c>
      <c r="D84" s="70">
        <f t="shared" si="85"/>
        <v>16</v>
      </c>
      <c r="E84" s="70"/>
      <c r="F84" s="76"/>
      <c r="G84" s="48">
        <f t="shared" si="72"/>
        <v>16</v>
      </c>
      <c r="H84" s="50">
        <v>16</v>
      </c>
      <c r="I84" s="71"/>
      <c r="J84" s="76"/>
      <c r="K84" s="80"/>
      <c r="L84" s="71"/>
      <c r="M84" s="71"/>
      <c r="N84" s="76"/>
      <c r="O84" s="80"/>
      <c r="P84" s="71"/>
      <c r="Q84" s="71"/>
      <c r="R84" s="76"/>
      <c r="S84" s="80"/>
      <c r="T84" s="71"/>
      <c r="U84" s="71"/>
      <c r="V84" s="76"/>
    </row>
    <row r="85" spans="1:22" ht="12.75" customHeight="1" x14ac:dyDescent="0.2">
      <c r="A85" s="65">
        <v>74</v>
      </c>
      <c r="B85" s="171" t="s">
        <v>275</v>
      </c>
      <c r="C85" s="48">
        <f t="shared" si="82"/>
        <v>2</v>
      </c>
      <c r="D85" s="70">
        <f t="shared" si="85"/>
        <v>2</v>
      </c>
      <c r="E85" s="70"/>
      <c r="F85" s="76"/>
      <c r="G85" s="48">
        <f t="shared" si="72"/>
        <v>2</v>
      </c>
      <c r="H85" s="50">
        <v>2</v>
      </c>
      <c r="I85" s="71"/>
      <c r="J85" s="76"/>
      <c r="K85" s="80"/>
      <c r="L85" s="71"/>
      <c r="M85" s="71"/>
      <c r="N85" s="76"/>
      <c r="O85" s="80"/>
      <c r="P85" s="71"/>
      <c r="Q85" s="71"/>
      <c r="R85" s="76"/>
      <c r="S85" s="80"/>
      <c r="T85" s="71"/>
      <c r="U85" s="71"/>
      <c r="V85" s="76"/>
    </row>
    <row r="86" spans="1:22" ht="12.75" customHeight="1" x14ac:dyDescent="0.2">
      <c r="A86" s="65">
        <v>75</v>
      </c>
      <c r="B86" s="171" t="s">
        <v>276</v>
      </c>
      <c r="C86" s="48">
        <f t="shared" si="82"/>
        <v>8</v>
      </c>
      <c r="D86" s="70">
        <f t="shared" si="85"/>
        <v>8</v>
      </c>
      <c r="E86" s="70"/>
      <c r="F86" s="76"/>
      <c r="G86" s="48">
        <f t="shared" si="72"/>
        <v>8</v>
      </c>
      <c r="H86" s="50">
        <v>8</v>
      </c>
      <c r="I86" s="71"/>
      <c r="J86" s="76"/>
      <c r="K86" s="80"/>
      <c r="L86" s="71"/>
      <c r="M86" s="71"/>
      <c r="N86" s="76"/>
      <c r="O86" s="80"/>
      <c r="P86" s="71"/>
      <c r="Q86" s="71"/>
      <c r="R86" s="76"/>
      <c r="S86" s="80"/>
      <c r="T86" s="71"/>
      <c r="U86" s="71"/>
      <c r="V86" s="76"/>
    </row>
    <row r="87" spans="1:22" ht="25.5" customHeight="1" x14ac:dyDescent="0.2">
      <c r="A87" s="65">
        <v>76</v>
      </c>
      <c r="B87" s="174" t="s">
        <v>279</v>
      </c>
      <c r="C87" s="48">
        <f t="shared" si="82"/>
        <v>-0.3</v>
      </c>
      <c r="D87" s="70">
        <f t="shared" si="85"/>
        <v>-0.3</v>
      </c>
      <c r="E87" s="70"/>
      <c r="F87" s="91"/>
      <c r="G87" s="48"/>
      <c r="H87" s="175"/>
      <c r="I87" s="71"/>
      <c r="J87" s="76"/>
      <c r="K87" s="48">
        <f t="shared" ref="K87:K90" si="86">L87+N87</f>
        <v>-0.3</v>
      </c>
      <c r="L87" s="70">
        <v>-0.3</v>
      </c>
      <c r="M87" s="71"/>
      <c r="N87" s="76"/>
      <c r="O87" s="80"/>
      <c r="P87" s="71"/>
      <c r="Q87" s="71"/>
      <c r="R87" s="76"/>
      <c r="S87" s="80"/>
      <c r="T87" s="71"/>
      <c r="U87" s="71"/>
      <c r="V87" s="76"/>
    </row>
    <row r="88" spans="1:22" ht="12.75" customHeight="1" x14ac:dyDescent="0.2">
      <c r="A88" s="176">
        <v>77</v>
      </c>
      <c r="B88" s="174" t="s">
        <v>280</v>
      </c>
      <c r="C88" s="48">
        <f t="shared" si="82"/>
        <v>-7.2</v>
      </c>
      <c r="D88" s="70">
        <f t="shared" si="85"/>
        <v>-7.2</v>
      </c>
      <c r="E88" s="70"/>
      <c r="F88" s="91"/>
      <c r="G88" s="48"/>
      <c r="H88" s="178"/>
      <c r="I88" s="97"/>
      <c r="J88" s="156"/>
      <c r="K88" s="48">
        <f t="shared" si="86"/>
        <v>-7.2</v>
      </c>
      <c r="L88" s="70">
        <v>-7.2</v>
      </c>
      <c r="M88" s="71"/>
      <c r="N88" s="76"/>
      <c r="O88" s="80"/>
      <c r="P88" s="71"/>
      <c r="Q88" s="71"/>
      <c r="R88" s="76"/>
      <c r="S88" s="80"/>
      <c r="T88" s="71"/>
      <c r="U88" s="71"/>
      <c r="V88" s="76"/>
    </row>
    <row r="89" spans="1:22" ht="12.75" customHeight="1" x14ac:dyDescent="0.2">
      <c r="A89" s="176">
        <v>78</v>
      </c>
      <c r="B89" s="325" t="s">
        <v>333</v>
      </c>
      <c r="C89" s="48">
        <f t="shared" si="82"/>
        <v>0.9</v>
      </c>
      <c r="D89" s="70">
        <f t="shared" si="85"/>
        <v>0.9</v>
      </c>
      <c r="E89" s="70"/>
      <c r="F89" s="91"/>
      <c r="G89" s="48"/>
      <c r="H89" s="178"/>
      <c r="I89" s="97"/>
      <c r="J89" s="156"/>
      <c r="K89" s="48">
        <f t="shared" si="86"/>
        <v>0.9</v>
      </c>
      <c r="L89" s="70">
        <v>0.9</v>
      </c>
      <c r="M89" s="71"/>
      <c r="N89" s="76"/>
      <c r="O89" s="80"/>
      <c r="P89" s="71"/>
      <c r="Q89" s="71"/>
      <c r="R89" s="76"/>
      <c r="S89" s="80"/>
      <c r="T89" s="71"/>
      <c r="U89" s="71"/>
      <c r="V89" s="76"/>
    </row>
    <row r="90" spans="1:22" ht="12.75" customHeight="1" x14ac:dyDescent="0.2">
      <c r="A90" s="176">
        <v>79</v>
      </c>
      <c r="B90" s="325" t="s">
        <v>376</v>
      </c>
      <c r="C90" s="48">
        <f t="shared" si="82"/>
        <v>38.140999999999998</v>
      </c>
      <c r="D90" s="70">
        <f t="shared" si="85"/>
        <v>38.140999999999998</v>
      </c>
      <c r="E90" s="70"/>
      <c r="F90" s="91"/>
      <c r="G90" s="48"/>
      <c r="H90" s="178"/>
      <c r="I90" s="97"/>
      <c r="J90" s="156"/>
      <c r="K90" s="48">
        <f t="shared" si="86"/>
        <v>38.140999999999998</v>
      </c>
      <c r="L90" s="70">
        <v>38.140999999999998</v>
      </c>
      <c r="M90" s="71"/>
      <c r="N90" s="76"/>
      <c r="O90" s="80"/>
      <c r="P90" s="71"/>
      <c r="Q90" s="71"/>
      <c r="R90" s="76"/>
      <c r="S90" s="80"/>
      <c r="T90" s="71"/>
      <c r="U90" s="71"/>
      <c r="V90" s="76"/>
    </row>
    <row r="91" spans="1:22" s="509" customFormat="1" ht="12.75" customHeight="1" x14ac:dyDescent="0.2">
      <c r="A91" s="176">
        <v>80</v>
      </c>
      <c r="B91" s="325" t="s">
        <v>408</v>
      </c>
      <c r="C91" s="48">
        <f t="shared" si="82"/>
        <v>-3.9443000000000001</v>
      </c>
      <c r="D91" s="70">
        <f t="shared" si="85"/>
        <v>0</v>
      </c>
      <c r="E91" s="70"/>
      <c r="F91" s="91">
        <v>-3.944</v>
      </c>
      <c r="G91" s="48">
        <v>-3.9443000000000001</v>
      </c>
      <c r="H91" s="178"/>
      <c r="I91" s="284"/>
      <c r="J91" s="510">
        <v>-3.9443000000000001</v>
      </c>
      <c r="K91" s="48"/>
      <c r="L91" s="70"/>
      <c r="M91" s="71"/>
      <c r="N91" s="76"/>
      <c r="O91" s="80"/>
      <c r="P91" s="71"/>
      <c r="Q91" s="71"/>
      <c r="R91" s="76"/>
      <c r="S91" s="80"/>
      <c r="T91" s="71"/>
      <c r="U91" s="71"/>
      <c r="V91" s="76"/>
    </row>
    <row r="92" spans="1:22" ht="25.5" customHeight="1" x14ac:dyDescent="0.2">
      <c r="A92" s="176">
        <v>81</v>
      </c>
      <c r="B92" s="325" t="s">
        <v>409</v>
      </c>
      <c r="C92" s="48">
        <f t="shared" si="82"/>
        <v>15.3803</v>
      </c>
      <c r="D92" s="70">
        <f t="shared" si="85"/>
        <v>0</v>
      </c>
      <c r="E92" s="70"/>
      <c r="F92" s="91">
        <v>15.38</v>
      </c>
      <c r="G92" s="48">
        <f>H92+J92</f>
        <v>15.3803</v>
      </c>
      <c r="H92" s="179"/>
      <c r="I92" s="97"/>
      <c r="J92" s="510">
        <v>15.3803</v>
      </c>
      <c r="K92" s="48"/>
      <c r="L92" s="70"/>
      <c r="M92" s="71"/>
      <c r="N92" s="76"/>
      <c r="O92" s="80"/>
      <c r="P92" s="71"/>
      <c r="Q92" s="71"/>
      <c r="R92" s="76"/>
      <c r="S92" s="80"/>
      <c r="T92" s="71"/>
      <c r="U92" s="71"/>
      <c r="V92" s="76"/>
    </row>
    <row r="93" spans="1:22" ht="12.75" customHeight="1" x14ac:dyDescent="0.2">
      <c r="A93" s="176">
        <v>82</v>
      </c>
      <c r="B93" s="180" t="s">
        <v>43</v>
      </c>
      <c r="C93" s="80">
        <v>2</v>
      </c>
      <c r="D93" s="71">
        <v>2</v>
      </c>
      <c r="E93" s="71"/>
      <c r="F93" s="76"/>
      <c r="G93" s="80">
        <v>2</v>
      </c>
      <c r="H93" s="98">
        <v>2</v>
      </c>
      <c r="I93" s="97"/>
      <c r="J93" s="156"/>
      <c r="K93" s="48"/>
      <c r="L93" s="70"/>
      <c r="M93" s="71"/>
      <c r="N93" s="76"/>
      <c r="O93" s="80"/>
      <c r="P93" s="71"/>
      <c r="Q93" s="71"/>
      <c r="R93" s="76"/>
      <c r="S93" s="80"/>
      <c r="T93" s="71"/>
      <c r="U93" s="71"/>
      <c r="V93" s="76"/>
    </row>
    <row r="94" spans="1:22" ht="12.75" customHeight="1" x14ac:dyDescent="0.2">
      <c r="A94" s="176">
        <v>83</v>
      </c>
      <c r="B94" s="174" t="s">
        <v>281</v>
      </c>
      <c r="C94" s="48">
        <f t="shared" ref="C94:C125" si="87">G94+K94+O94+S94</f>
        <v>2</v>
      </c>
      <c r="D94" s="70">
        <f t="shared" ref="D94:D105" si="88">H94+P94+L94+T94</f>
        <v>2</v>
      </c>
      <c r="E94" s="70"/>
      <c r="F94" s="91"/>
      <c r="G94" s="48">
        <f>H94+J94</f>
        <v>2</v>
      </c>
      <c r="H94" s="179">
        <v>2</v>
      </c>
      <c r="I94" s="97"/>
      <c r="J94" s="156"/>
      <c r="K94" s="48"/>
      <c r="L94" s="70"/>
      <c r="M94" s="71"/>
      <c r="N94" s="76"/>
      <c r="O94" s="80"/>
      <c r="P94" s="71"/>
      <c r="Q94" s="71"/>
      <c r="R94" s="76"/>
      <c r="S94" s="80"/>
      <c r="T94" s="71"/>
      <c r="U94" s="71"/>
      <c r="V94" s="76"/>
    </row>
    <row r="95" spans="1:22" ht="12.75" customHeight="1" x14ac:dyDescent="0.2">
      <c r="A95" s="176">
        <v>84</v>
      </c>
      <c r="B95" s="180" t="s">
        <v>131</v>
      </c>
      <c r="C95" s="80">
        <f t="shared" si="87"/>
        <v>-2.0249999999999999</v>
      </c>
      <c r="D95" s="71">
        <f t="shared" si="88"/>
        <v>-2.0249999999999999</v>
      </c>
      <c r="E95" s="71">
        <f t="shared" ref="E95:E97" si="89">I95+Q95+M95+U95</f>
        <v>-0.35399999999999998</v>
      </c>
      <c r="F95" s="76"/>
      <c r="G95" s="80"/>
      <c r="H95" s="98"/>
      <c r="I95" s="97"/>
      <c r="J95" s="156"/>
      <c r="K95" s="80">
        <f t="shared" ref="K95:K104" si="90">L95+N95</f>
        <v>-2.0249999999999999</v>
      </c>
      <c r="L95" s="71">
        <f>-1.52-0.505</f>
        <v>-2.0249999999999999</v>
      </c>
      <c r="M95" s="71">
        <v>-0.35399999999999998</v>
      </c>
      <c r="N95" s="76"/>
      <c r="O95" s="80"/>
      <c r="P95" s="71"/>
      <c r="Q95" s="71"/>
      <c r="R95" s="76"/>
      <c r="S95" s="80"/>
      <c r="T95" s="71"/>
      <c r="U95" s="71"/>
      <c r="V95" s="76"/>
    </row>
    <row r="96" spans="1:22" ht="12.75" customHeight="1" x14ac:dyDescent="0.2">
      <c r="A96" s="176">
        <v>85</v>
      </c>
      <c r="B96" s="180" t="s">
        <v>139</v>
      </c>
      <c r="C96" s="80">
        <f t="shared" si="87"/>
        <v>-1.351</v>
      </c>
      <c r="D96" s="71">
        <f t="shared" si="88"/>
        <v>-1.351</v>
      </c>
      <c r="E96" s="71">
        <f t="shared" si="89"/>
        <v>-6.6000000000000003E-2</v>
      </c>
      <c r="F96" s="76"/>
      <c r="G96" s="80"/>
      <c r="H96" s="98"/>
      <c r="I96" s="97"/>
      <c r="J96" s="156"/>
      <c r="K96" s="80">
        <f t="shared" si="90"/>
        <v>-1.351</v>
      </c>
      <c r="L96" s="71">
        <v>-1.351</v>
      </c>
      <c r="M96" s="71">
        <v>-6.6000000000000003E-2</v>
      </c>
      <c r="N96" s="76"/>
      <c r="O96" s="80"/>
      <c r="P96" s="71"/>
      <c r="Q96" s="71"/>
      <c r="R96" s="76"/>
      <c r="S96" s="80"/>
      <c r="T96" s="71"/>
      <c r="U96" s="71"/>
      <c r="V96" s="76"/>
    </row>
    <row r="97" spans="1:22" ht="12.75" customHeight="1" x14ac:dyDescent="0.2">
      <c r="A97" s="176">
        <v>86</v>
      </c>
      <c r="B97" s="180" t="s">
        <v>149</v>
      </c>
      <c r="C97" s="80">
        <f t="shared" si="87"/>
        <v>0.60799999999999998</v>
      </c>
      <c r="D97" s="71">
        <f t="shared" si="88"/>
        <v>0.60799999999999998</v>
      </c>
      <c r="E97" s="71">
        <f t="shared" si="89"/>
        <v>0.14599999999999999</v>
      </c>
      <c r="F97" s="76"/>
      <c r="G97" s="80"/>
      <c r="H97" s="98"/>
      <c r="I97" s="97"/>
      <c r="J97" s="156"/>
      <c r="K97" s="80">
        <f t="shared" si="90"/>
        <v>0.60799999999999998</v>
      </c>
      <c r="L97" s="71">
        <v>0.60799999999999998</v>
      </c>
      <c r="M97" s="71">
        <v>0.14599999999999999</v>
      </c>
      <c r="N97" s="76"/>
      <c r="O97" s="80"/>
      <c r="P97" s="71"/>
      <c r="Q97" s="71"/>
      <c r="R97" s="76"/>
      <c r="S97" s="80"/>
      <c r="T97" s="71"/>
      <c r="U97" s="71"/>
      <c r="V97" s="76"/>
    </row>
    <row r="98" spans="1:22" ht="12.75" customHeight="1" x14ac:dyDescent="0.2">
      <c r="A98" s="176">
        <v>87</v>
      </c>
      <c r="B98" s="180" t="s">
        <v>152</v>
      </c>
      <c r="C98" s="80">
        <f t="shared" si="87"/>
        <v>0.05</v>
      </c>
      <c r="D98" s="71">
        <f t="shared" si="88"/>
        <v>0.05</v>
      </c>
      <c r="E98" s="71">
        <f t="shared" ref="E98:E100" si="91">I98+Q98+M98+U98</f>
        <v>4.9000000000000002E-2</v>
      </c>
      <c r="F98" s="76"/>
      <c r="G98" s="80"/>
      <c r="H98" s="98"/>
      <c r="I98" s="97"/>
      <c r="J98" s="156"/>
      <c r="K98" s="80">
        <f t="shared" si="90"/>
        <v>0.05</v>
      </c>
      <c r="L98" s="71">
        <v>0.05</v>
      </c>
      <c r="M98" s="71">
        <v>4.9000000000000002E-2</v>
      </c>
      <c r="N98" s="76"/>
      <c r="O98" s="80"/>
      <c r="P98" s="71"/>
      <c r="Q98" s="71"/>
      <c r="R98" s="76"/>
      <c r="S98" s="80"/>
      <c r="T98" s="71"/>
      <c r="U98" s="71"/>
      <c r="V98" s="76"/>
    </row>
    <row r="99" spans="1:22" ht="12.75" customHeight="1" x14ac:dyDescent="0.2">
      <c r="A99" s="176">
        <v>88</v>
      </c>
      <c r="B99" s="180" t="s">
        <v>156</v>
      </c>
      <c r="C99" s="80">
        <f t="shared" si="87"/>
        <v>-3.5259999999999998</v>
      </c>
      <c r="D99" s="71">
        <f t="shared" si="88"/>
        <v>-3.5259999999999998</v>
      </c>
      <c r="E99" s="71">
        <f t="shared" si="91"/>
        <v>-1.3</v>
      </c>
      <c r="F99" s="76"/>
      <c r="G99" s="80"/>
      <c r="H99" s="98"/>
      <c r="I99" s="97"/>
      <c r="J99" s="156"/>
      <c r="K99" s="80">
        <f t="shared" si="90"/>
        <v>-3.5259999999999998</v>
      </c>
      <c r="L99" s="71">
        <v>-3.5259999999999998</v>
      </c>
      <c r="M99" s="71">
        <v>-1.3</v>
      </c>
      <c r="N99" s="76"/>
      <c r="O99" s="80"/>
      <c r="P99" s="71"/>
      <c r="Q99" s="71"/>
      <c r="R99" s="76"/>
      <c r="S99" s="80"/>
      <c r="T99" s="71"/>
      <c r="U99" s="71"/>
      <c r="V99" s="76"/>
    </row>
    <row r="100" spans="1:22" ht="12.75" customHeight="1" x14ac:dyDescent="0.2">
      <c r="A100" s="176">
        <v>89</v>
      </c>
      <c r="B100" s="180" t="s">
        <v>159</v>
      </c>
      <c r="C100" s="80">
        <f t="shared" si="87"/>
        <v>-1.19</v>
      </c>
      <c r="D100" s="71">
        <f t="shared" si="88"/>
        <v>-1.19</v>
      </c>
      <c r="E100" s="71">
        <f t="shared" si="91"/>
        <v>-3.32</v>
      </c>
      <c r="F100" s="76"/>
      <c r="G100" s="80"/>
      <c r="H100" s="98"/>
      <c r="I100" s="97"/>
      <c r="J100" s="156"/>
      <c r="K100" s="80">
        <v>-1.19</v>
      </c>
      <c r="L100" s="71">
        <v>-1.19</v>
      </c>
      <c r="M100" s="71">
        <v>-3.32</v>
      </c>
      <c r="N100" s="76"/>
      <c r="O100" s="80"/>
      <c r="P100" s="71"/>
      <c r="Q100" s="71"/>
      <c r="R100" s="76"/>
      <c r="S100" s="80"/>
      <c r="T100" s="71"/>
      <c r="U100" s="71"/>
      <c r="V100" s="76"/>
    </row>
    <row r="101" spans="1:22" ht="12.75" customHeight="1" x14ac:dyDescent="0.2">
      <c r="A101" s="176">
        <v>90</v>
      </c>
      <c r="B101" s="180" t="s">
        <v>161</v>
      </c>
      <c r="C101" s="80">
        <f t="shared" si="87"/>
        <v>-3.04</v>
      </c>
      <c r="D101" s="71">
        <f t="shared" si="88"/>
        <v>-3.04</v>
      </c>
      <c r="E101" s="71"/>
      <c r="F101" s="76"/>
      <c r="G101" s="80"/>
      <c r="H101" s="98"/>
      <c r="I101" s="97"/>
      <c r="J101" s="156"/>
      <c r="K101" s="80">
        <f t="shared" si="90"/>
        <v>-3.04</v>
      </c>
      <c r="L101" s="71">
        <v>-3.04</v>
      </c>
      <c r="M101" s="71"/>
      <c r="N101" s="76"/>
      <c r="O101" s="80"/>
      <c r="P101" s="71"/>
      <c r="Q101" s="71"/>
      <c r="R101" s="76"/>
      <c r="S101" s="80"/>
      <c r="T101" s="71"/>
      <c r="U101" s="71"/>
      <c r="V101" s="76"/>
    </row>
    <row r="102" spans="1:22" ht="12.75" customHeight="1" x14ac:dyDescent="0.2">
      <c r="A102" s="176">
        <v>91</v>
      </c>
      <c r="B102" s="180" t="s">
        <v>163</v>
      </c>
      <c r="C102" s="80">
        <f t="shared" si="87"/>
        <v>-2.42</v>
      </c>
      <c r="D102" s="71">
        <f t="shared" si="88"/>
        <v>-2.42</v>
      </c>
      <c r="E102" s="71">
        <f t="shared" ref="E102:E105" si="92">I102+Q102+M102+U102</f>
        <v>-0.95199999999999996</v>
      </c>
      <c r="F102" s="76"/>
      <c r="G102" s="80"/>
      <c r="H102" s="98"/>
      <c r="I102" s="97"/>
      <c r="J102" s="156"/>
      <c r="K102" s="80">
        <f t="shared" si="90"/>
        <v>-2.42</v>
      </c>
      <c r="L102" s="71">
        <v>-2.42</v>
      </c>
      <c r="M102" s="71">
        <v>-0.95199999999999996</v>
      </c>
      <c r="N102" s="76"/>
      <c r="O102" s="80"/>
      <c r="P102" s="71"/>
      <c r="Q102" s="71"/>
      <c r="R102" s="76"/>
      <c r="S102" s="80"/>
      <c r="T102" s="71"/>
      <c r="U102" s="71"/>
      <c r="V102" s="76"/>
    </row>
    <row r="103" spans="1:22" ht="12.75" customHeight="1" x14ac:dyDescent="0.2">
      <c r="A103" s="176">
        <v>92</v>
      </c>
      <c r="B103" s="153" t="s">
        <v>339</v>
      </c>
      <c r="C103" s="80">
        <f t="shared" si="87"/>
        <v>2.6030000000000002</v>
      </c>
      <c r="D103" s="71">
        <f t="shared" si="88"/>
        <v>2.6030000000000002</v>
      </c>
      <c r="E103" s="71">
        <f t="shared" si="92"/>
        <v>-8.2000000000000003E-2</v>
      </c>
      <c r="F103" s="91"/>
      <c r="G103" s="80">
        <f>H103+J103</f>
        <v>-0.34</v>
      </c>
      <c r="H103" s="98">
        <v>-0.34</v>
      </c>
      <c r="I103" s="97"/>
      <c r="J103" s="156"/>
      <c r="K103" s="80">
        <f t="shared" si="90"/>
        <v>2.9430000000000001</v>
      </c>
      <c r="L103" s="71">
        <v>2.9430000000000001</v>
      </c>
      <c r="M103" s="71">
        <v>-8.2000000000000003E-2</v>
      </c>
      <c r="N103" s="76"/>
      <c r="O103" s="80"/>
      <c r="P103" s="71"/>
      <c r="Q103" s="71"/>
      <c r="R103" s="76"/>
      <c r="S103" s="80"/>
      <c r="T103" s="71"/>
      <c r="U103" s="71"/>
      <c r="V103" s="76"/>
    </row>
    <row r="104" spans="1:22" ht="12.75" customHeight="1" x14ac:dyDescent="0.2">
      <c r="A104" s="176">
        <v>93</v>
      </c>
      <c r="B104" s="153" t="s">
        <v>168</v>
      </c>
      <c r="C104" s="80">
        <f t="shared" si="87"/>
        <v>7.51</v>
      </c>
      <c r="D104" s="71">
        <f t="shared" si="88"/>
        <v>7.51</v>
      </c>
      <c r="E104" s="71">
        <f t="shared" si="92"/>
        <v>-0.41299999999999998</v>
      </c>
      <c r="F104" s="91"/>
      <c r="G104" s="80"/>
      <c r="H104" s="71"/>
      <c r="I104" s="71"/>
      <c r="J104" s="76"/>
      <c r="K104" s="80">
        <f t="shared" si="90"/>
        <v>7.51</v>
      </c>
      <c r="L104" s="71">
        <v>7.51</v>
      </c>
      <c r="M104" s="71">
        <v>-0.41299999999999998</v>
      </c>
      <c r="N104" s="76"/>
      <c r="O104" s="80"/>
      <c r="P104" s="71"/>
      <c r="Q104" s="71"/>
      <c r="R104" s="76"/>
      <c r="S104" s="80"/>
      <c r="T104" s="71"/>
      <c r="U104" s="71"/>
      <c r="V104" s="76"/>
    </row>
    <row r="105" spans="1:22" ht="13.5" customHeight="1" thickBot="1" x14ac:dyDescent="0.25">
      <c r="A105" s="176">
        <v>94</v>
      </c>
      <c r="B105" s="157" t="s">
        <v>298</v>
      </c>
      <c r="C105" s="115">
        <f t="shared" si="87"/>
        <v>11</v>
      </c>
      <c r="D105" s="116">
        <f t="shared" si="88"/>
        <v>11</v>
      </c>
      <c r="E105" s="116">
        <f t="shared" si="92"/>
        <v>4.5</v>
      </c>
      <c r="F105" s="121"/>
      <c r="G105" s="181"/>
      <c r="H105" s="182"/>
      <c r="I105" s="116"/>
      <c r="J105" s="117"/>
      <c r="K105" s="118"/>
      <c r="L105" s="120"/>
      <c r="M105" s="116"/>
      <c r="N105" s="117"/>
      <c r="O105" s="115"/>
      <c r="P105" s="116"/>
      <c r="Q105" s="116"/>
      <c r="R105" s="117"/>
      <c r="S105" s="115">
        <f>T105+V105</f>
        <v>11</v>
      </c>
      <c r="T105" s="116">
        <v>11</v>
      </c>
      <c r="U105" s="116">
        <v>4.5</v>
      </c>
      <c r="V105" s="117"/>
    </row>
    <row r="106" spans="1:22" ht="30.75" customHeight="1" thickBot="1" x14ac:dyDescent="0.3">
      <c r="A106" s="27">
        <v>95</v>
      </c>
      <c r="B106" s="183" t="s">
        <v>340</v>
      </c>
      <c r="C106" s="366">
        <f t="shared" si="87"/>
        <v>-191.81544</v>
      </c>
      <c r="D106" s="186">
        <f t="shared" ref="D106:F106" si="93">H106+L106+P106+T106</f>
        <v>93.184560000000005</v>
      </c>
      <c r="E106" s="166">
        <f t="shared" si="93"/>
        <v>-11.117000000000001</v>
      </c>
      <c r="F106" s="184">
        <f t="shared" si="93"/>
        <v>-285</v>
      </c>
      <c r="G106" s="185">
        <f t="shared" ref="G106:G108" si="94">H106+J106</f>
        <v>170.68456</v>
      </c>
      <c r="H106" s="186">
        <f t="shared" ref="H106:K106" si="95">H107+SUM(H111:H119)</f>
        <v>90.684560000000005</v>
      </c>
      <c r="I106" s="166">
        <f t="shared" si="95"/>
        <v>-11.129000000000001</v>
      </c>
      <c r="J106" s="187">
        <f t="shared" si="95"/>
        <v>80</v>
      </c>
      <c r="K106" s="30">
        <f t="shared" si="95"/>
        <v>-365</v>
      </c>
      <c r="L106" s="32"/>
      <c r="M106" s="32"/>
      <c r="N106" s="34">
        <f>N107+SUM(N111:N119)</f>
        <v>-365</v>
      </c>
      <c r="O106" s="159"/>
      <c r="P106" s="166"/>
      <c r="Q106" s="166"/>
      <c r="R106" s="187"/>
      <c r="S106" s="429">
        <f>S113</f>
        <v>2.5</v>
      </c>
      <c r="T106" s="301">
        <f>T113</f>
        <v>2.5</v>
      </c>
      <c r="U106" s="301">
        <f>U107+SUM(U111:U119)</f>
        <v>1.2E-2</v>
      </c>
      <c r="V106" s="302"/>
    </row>
    <row r="107" spans="1:22" ht="12.75" customHeight="1" x14ac:dyDescent="0.2">
      <c r="A107" s="188">
        <v>96</v>
      </c>
      <c r="B107" s="130" t="s">
        <v>341</v>
      </c>
      <c r="C107" s="365">
        <f t="shared" si="87"/>
        <v>-222.73444000000001</v>
      </c>
      <c r="D107" s="190">
        <f t="shared" ref="D107:D108" si="96">H107+P107+L107+T107</f>
        <v>62.265560000000001</v>
      </c>
      <c r="E107" s="132"/>
      <c r="F107" s="134">
        <f t="shared" ref="F107:F109" si="97">J107+N107+R107+V107</f>
        <v>-285</v>
      </c>
      <c r="G107" s="189">
        <f t="shared" si="94"/>
        <v>142.26555999999999</v>
      </c>
      <c r="H107" s="190">
        <f>H108+H110</f>
        <v>62.265560000000001</v>
      </c>
      <c r="I107" s="132"/>
      <c r="J107" s="137">
        <f>J108</f>
        <v>80</v>
      </c>
      <c r="K107" s="24">
        <f t="shared" ref="K107:K109" si="98">L107+N107</f>
        <v>-365</v>
      </c>
      <c r="L107" s="132"/>
      <c r="M107" s="132"/>
      <c r="N107" s="137">
        <f>N108</f>
        <v>-365</v>
      </c>
      <c r="O107" s="191"/>
      <c r="P107" s="192"/>
      <c r="Q107" s="192"/>
      <c r="R107" s="428"/>
      <c r="S107" s="430"/>
      <c r="T107" s="299"/>
      <c r="U107" s="299"/>
      <c r="V107" s="431"/>
    </row>
    <row r="108" spans="1:22" ht="12.75" customHeight="1" x14ac:dyDescent="0.2">
      <c r="A108" s="89">
        <v>97</v>
      </c>
      <c r="B108" s="143" t="s">
        <v>342</v>
      </c>
      <c r="C108" s="144">
        <f t="shared" si="87"/>
        <v>-242.73444000000001</v>
      </c>
      <c r="D108" s="142">
        <f t="shared" si="96"/>
        <v>42.265560000000001</v>
      </c>
      <c r="E108" s="70"/>
      <c r="F108" s="72">
        <f t="shared" si="97"/>
        <v>-285</v>
      </c>
      <c r="G108" s="138">
        <f t="shared" si="94"/>
        <v>122.26555999999999</v>
      </c>
      <c r="H108" s="245">
        <v>42.265560000000001</v>
      </c>
      <c r="I108" s="70"/>
      <c r="J108" s="91">
        <v>80</v>
      </c>
      <c r="K108" s="48">
        <f t="shared" si="98"/>
        <v>-365</v>
      </c>
      <c r="L108" s="70"/>
      <c r="M108" s="70"/>
      <c r="N108" s="91">
        <v>-365</v>
      </c>
      <c r="O108" s="48"/>
      <c r="P108" s="70"/>
      <c r="Q108" s="70"/>
      <c r="R108" s="266"/>
      <c r="S108" s="280"/>
      <c r="T108" s="70"/>
      <c r="U108" s="70"/>
      <c r="V108" s="276"/>
    </row>
    <row r="109" spans="1:22" ht="12.75" customHeight="1" x14ac:dyDescent="0.2">
      <c r="A109" s="89">
        <v>98</v>
      </c>
      <c r="B109" s="92" t="s">
        <v>289</v>
      </c>
      <c r="C109" s="50">
        <f t="shared" si="87"/>
        <v>-365</v>
      </c>
      <c r="D109" s="70"/>
      <c r="E109" s="70"/>
      <c r="F109" s="72">
        <f t="shared" si="97"/>
        <v>-365</v>
      </c>
      <c r="G109" s="48"/>
      <c r="H109" s="70"/>
      <c r="I109" s="70"/>
      <c r="J109" s="91"/>
      <c r="K109" s="48">
        <f t="shared" si="98"/>
        <v>-365</v>
      </c>
      <c r="L109" s="70"/>
      <c r="M109" s="70"/>
      <c r="N109" s="91">
        <v>-365</v>
      </c>
      <c r="O109" s="48"/>
      <c r="P109" s="70"/>
      <c r="Q109" s="70"/>
      <c r="R109" s="266"/>
      <c r="S109" s="280"/>
      <c r="T109" s="70"/>
      <c r="U109" s="70"/>
      <c r="V109" s="276"/>
    </row>
    <row r="110" spans="1:22" ht="12.75" customHeight="1" x14ac:dyDescent="0.2">
      <c r="A110" s="89">
        <v>99</v>
      </c>
      <c r="B110" s="92" t="s">
        <v>343</v>
      </c>
      <c r="C110" s="50">
        <f t="shared" si="87"/>
        <v>20</v>
      </c>
      <c r="D110" s="70">
        <f t="shared" ref="D110:D121" si="99">H110+P110+L110+T110</f>
        <v>20</v>
      </c>
      <c r="E110" s="70"/>
      <c r="F110" s="72"/>
      <c r="G110" s="193">
        <f t="shared" ref="G110:G119" si="100">H110+J110</f>
        <v>20</v>
      </c>
      <c r="H110" s="70">
        <v>20</v>
      </c>
      <c r="I110" s="70"/>
      <c r="J110" s="91"/>
      <c r="K110" s="51"/>
      <c r="L110" s="70"/>
      <c r="M110" s="70"/>
      <c r="N110" s="91"/>
      <c r="O110" s="48"/>
      <c r="P110" s="70"/>
      <c r="Q110" s="70"/>
      <c r="R110" s="266"/>
      <c r="S110" s="280"/>
      <c r="T110" s="70"/>
      <c r="U110" s="70"/>
      <c r="V110" s="276"/>
    </row>
    <row r="111" spans="1:22" ht="12.75" customHeight="1" x14ac:dyDescent="0.2">
      <c r="A111" s="89">
        <v>100</v>
      </c>
      <c r="B111" s="153" t="s">
        <v>131</v>
      </c>
      <c r="C111" s="78">
        <f t="shared" si="87"/>
        <v>2.61</v>
      </c>
      <c r="D111" s="71">
        <f t="shared" si="99"/>
        <v>2.61</v>
      </c>
      <c r="E111" s="71">
        <f t="shared" ref="E111:E117" si="101">I111+Q111+M111+U111</f>
        <v>-3.87</v>
      </c>
      <c r="F111" s="79"/>
      <c r="G111" s="80">
        <f t="shared" si="100"/>
        <v>2.61</v>
      </c>
      <c r="H111" s="71">
        <f>2.11+0.5</f>
        <v>2.61</v>
      </c>
      <c r="I111" s="71">
        <v>-3.87</v>
      </c>
      <c r="J111" s="91"/>
      <c r="K111" s="48"/>
      <c r="L111" s="70"/>
      <c r="M111" s="70"/>
      <c r="N111" s="91"/>
      <c r="O111" s="48"/>
      <c r="P111" s="70"/>
      <c r="Q111" s="70"/>
      <c r="R111" s="266"/>
      <c r="S111" s="280"/>
      <c r="T111" s="70"/>
      <c r="U111" s="70"/>
      <c r="V111" s="276"/>
    </row>
    <row r="112" spans="1:22" ht="12.75" customHeight="1" x14ac:dyDescent="0.2">
      <c r="A112" s="89">
        <v>101</v>
      </c>
      <c r="B112" s="90" t="s">
        <v>139</v>
      </c>
      <c r="C112" s="78">
        <f t="shared" si="87"/>
        <v>0.53500000000000014</v>
      </c>
      <c r="D112" s="71">
        <f t="shared" si="99"/>
        <v>0.53500000000000014</v>
      </c>
      <c r="E112" s="71">
        <f t="shared" si="101"/>
        <v>-0.80500000000000005</v>
      </c>
      <c r="F112" s="79"/>
      <c r="G112" s="80">
        <f t="shared" si="100"/>
        <v>0.53500000000000014</v>
      </c>
      <c r="H112" s="71">
        <f>-1.065+1.1+0.5</f>
        <v>0.53500000000000014</v>
      </c>
      <c r="I112" s="71">
        <v>-0.80500000000000005</v>
      </c>
      <c r="J112" s="91"/>
      <c r="K112" s="48"/>
      <c r="L112" s="70"/>
      <c r="M112" s="70"/>
      <c r="N112" s="91"/>
      <c r="O112" s="48"/>
      <c r="P112" s="70"/>
      <c r="Q112" s="70"/>
      <c r="R112" s="266"/>
      <c r="S112" s="300"/>
      <c r="T112" s="70"/>
      <c r="U112" s="70"/>
      <c r="V112" s="276"/>
    </row>
    <row r="113" spans="1:22" ht="12.75" customHeight="1" x14ac:dyDescent="0.2">
      <c r="A113" s="89">
        <v>102</v>
      </c>
      <c r="B113" s="90" t="s">
        <v>149</v>
      </c>
      <c r="C113" s="78">
        <f t="shared" si="87"/>
        <v>-0.10000000000000009</v>
      </c>
      <c r="D113" s="71">
        <f t="shared" si="99"/>
        <v>-0.10000000000000009</v>
      </c>
      <c r="E113" s="71">
        <f t="shared" si="101"/>
        <v>-5</v>
      </c>
      <c r="F113" s="79"/>
      <c r="G113" s="80">
        <f t="shared" si="100"/>
        <v>-2.6</v>
      </c>
      <c r="H113" s="71">
        <f>-5+2.4</f>
        <v>-2.6</v>
      </c>
      <c r="I113" s="71">
        <v>-5</v>
      </c>
      <c r="J113" s="91"/>
      <c r="K113" s="48"/>
      <c r="L113" s="70"/>
      <c r="M113" s="70"/>
      <c r="N113" s="91"/>
      <c r="O113" s="48"/>
      <c r="P113" s="70"/>
      <c r="Q113" s="70"/>
      <c r="R113" s="266"/>
      <c r="S113" s="290">
        <f>T113+V113</f>
        <v>2.5</v>
      </c>
      <c r="T113" s="427">
        <v>2.5</v>
      </c>
      <c r="U113" s="70"/>
      <c r="V113" s="276"/>
    </row>
    <row r="114" spans="1:22" ht="12.75" customHeight="1" x14ac:dyDescent="0.2">
      <c r="A114" s="89">
        <v>103</v>
      </c>
      <c r="B114" s="90" t="s">
        <v>152</v>
      </c>
      <c r="C114" s="78">
        <f t="shared" si="87"/>
        <v>3.46</v>
      </c>
      <c r="D114" s="71">
        <f t="shared" si="99"/>
        <v>3.46</v>
      </c>
      <c r="E114" s="71">
        <f t="shared" si="101"/>
        <v>2.5499999999999998</v>
      </c>
      <c r="F114" s="79"/>
      <c r="G114" s="80">
        <f t="shared" si="100"/>
        <v>3.46</v>
      </c>
      <c r="H114" s="71">
        <f>3.31+0.15</f>
        <v>3.46</v>
      </c>
      <c r="I114" s="71">
        <v>2.5499999999999998</v>
      </c>
      <c r="J114" s="91"/>
      <c r="K114" s="48"/>
      <c r="L114" s="70"/>
      <c r="M114" s="70"/>
      <c r="N114" s="91"/>
      <c r="O114" s="48"/>
      <c r="P114" s="70"/>
      <c r="Q114" s="70"/>
      <c r="R114" s="266"/>
      <c r="S114" s="275"/>
      <c r="T114" s="70"/>
      <c r="U114" s="70"/>
      <c r="V114" s="276"/>
    </row>
    <row r="115" spans="1:22" ht="12.75" customHeight="1" x14ac:dyDescent="0.2">
      <c r="A115" s="89">
        <v>104</v>
      </c>
      <c r="B115" s="153" t="s">
        <v>156</v>
      </c>
      <c r="C115" s="78">
        <f t="shared" si="87"/>
        <v>0.2</v>
      </c>
      <c r="D115" s="71">
        <f t="shared" si="99"/>
        <v>0.2</v>
      </c>
      <c r="E115" s="71">
        <f t="shared" si="101"/>
        <v>0.15</v>
      </c>
      <c r="F115" s="79"/>
      <c r="G115" s="80">
        <f t="shared" si="100"/>
        <v>0.2</v>
      </c>
      <c r="H115" s="71">
        <f>-0.2+0.4</f>
        <v>0.2</v>
      </c>
      <c r="I115" s="71">
        <v>0.15</v>
      </c>
      <c r="J115" s="91"/>
      <c r="K115" s="48"/>
      <c r="L115" s="70"/>
      <c r="M115" s="70"/>
      <c r="N115" s="91"/>
      <c r="O115" s="48"/>
      <c r="P115" s="70"/>
      <c r="Q115" s="70"/>
      <c r="R115" s="266"/>
      <c r="S115" s="280"/>
      <c r="T115" s="70"/>
      <c r="U115" s="70"/>
      <c r="V115" s="276"/>
    </row>
    <row r="116" spans="1:22" ht="12.75" customHeight="1" x14ac:dyDescent="0.2">
      <c r="A116" s="89">
        <v>105</v>
      </c>
      <c r="B116" s="163" t="s">
        <v>159</v>
      </c>
      <c r="C116" s="78">
        <f t="shared" si="87"/>
        <v>-1.5</v>
      </c>
      <c r="D116" s="71">
        <f t="shared" si="99"/>
        <v>-1.5</v>
      </c>
      <c r="E116" s="71">
        <f t="shared" si="101"/>
        <v>-5.0839999999999996</v>
      </c>
      <c r="F116" s="79"/>
      <c r="G116" s="80">
        <f t="shared" si="100"/>
        <v>-1.5</v>
      </c>
      <c r="H116" s="71">
        <f>-1.5</f>
        <v>-1.5</v>
      </c>
      <c r="I116" s="71">
        <v>-5.0839999999999996</v>
      </c>
      <c r="J116" s="91"/>
      <c r="K116" s="48"/>
      <c r="L116" s="70"/>
      <c r="M116" s="70"/>
      <c r="N116" s="91"/>
      <c r="O116" s="48"/>
      <c r="P116" s="70"/>
      <c r="Q116" s="70"/>
      <c r="R116" s="266"/>
      <c r="S116" s="280"/>
      <c r="T116" s="70"/>
      <c r="U116" s="70"/>
      <c r="V116" s="276"/>
    </row>
    <row r="117" spans="1:22" ht="12.75" customHeight="1" x14ac:dyDescent="0.2">
      <c r="A117" s="89">
        <v>106</v>
      </c>
      <c r="B117" s="90" t="s">
        <v>163</v>
      </c>
      <c r="C117" s="78">
        <f t="shared" si="87"/>
        <v>1.5980000000000001</v>
      </c>
      <c r="D117" s="71">
        <f t="shared" si="99"/>
        <v>1.5980000000000001</v>
      </c>
      <c r="E117" s="71">
        <f t="shared" si="101"/>
        <v>0.93</v>
      </c>
      <c r="F117" s="79"/>
      <c r="G117" s="80">
        <f t="shared" si="100"/>
        <v>1.5980000000000001</v>
      </c>
      <c r="H117" s="71">
        <f>0.5+1.098</f>
        <v>1.5980000000000001</v>
      </c>
      <c r="I117" s="71">
        <v>0.93</v>
      </c>
      <c r="J117" s="91"/>
      <c r="K117" s="48"/>
      <c r="L117" s="70"/>
      <c r="M117" s="70"/>
      <c r="N117" s="91"/>
      <c r="O117" s="48"/>
      <c r="P117" s="70"/>
      <c r="Q117" s="70"/>
      <c r="R117" s="266"/>
      <c r="S117" s="280"/>
      <c r="T117" s="70"/>
      <c r="U117" s="70"/>
      <c r="V117" s="276"/>
    </row>
    <row r="118" spans="1:22" ht="12.75" customHeight="1" x14ac:dyDescent="0.2">
      <c r="A118" s="89">
        <v>107</v>
      </c>
      <c r="B118" s="153" t="s">
        <v>339</v>
      </c>
      <c r="C118" s="78">
        <f t="shared" si="87"/>
        <v>2.1160000000000001</v>
      </c>
      <c r="D118" s="71">
        <f t="shared" si="99"/>
        <v>2.1160000000000001</v>
      </c>
      <c r="E118" s="71"/>
      <c r="F118" s="79"/>
      <c r="G118" s="80">
        <f t="shared" si="100"/>
        <v>2.1160000000000001</v>
      </c>
      <c r="H118" s="71">
        <v>2.1160000000000001</v>
      </c>
      <c r="I118" s="71"/>
      <c r="J118" s="91"/>
      <c r="K118" s="48"/>
      <c r="L118" s="70"/>
      <c r="M118" s="70"/>
      <c r="N118" s="91"/>
      <c r="O118" s="48"/>
      <c r="P118" s="70"/>
      <c r="Q118" s="70"/>
      <c r="R118" s="266"/>
      <c r="S118" s="280"/>
      <c r="T118" s="70"/>
      <c r="U118" s="70"/>
      <c r="V118" s="276"/>
    </row>
    <row r="119" spans="1:22" ht="13.5" customHeight="1" thickBot="1" x14ac:dyDescent="0.25">
      <c r="A119" s="93">
        <v>108</v>
      </c>
      <c r="B119" s="155" t="s">
        <v>344</v>
      </c>
      <c r="C119" s="98">
        <f t="shared" si="87"/>
        <v>22</v>
      </c>
      <c r="D119" s="97">
        <f t="shared" si="99"/>
        <v>22</v>
      </c>
      <c r="E119" s="97">
        <f>I119+Q119+M119+U119</f>
        <v>1.2E-2</v>
      </c>
      <c r="F119" s="105"/>
      <c r="G119" s="106">
        <f t="shared" si="100"/>
        <v>22</v>
      </c>
      <c r="H119" s="194">
        <v>22</v>
      </c>
      <c r="I119" s="97"/>
      <c r="J119" s="104"/>
      <c r="K119" s="100"/>
      <c r="L119" s="103"/>
      <c r="M119" s="103"/>
      <c r="N119" s="104"/>
      <c r="O119" s="100"/>
      <c r="P119" s="103"/>
      <c r="Q119" s="103"/>
      <c r="R119" s="99"/>
      <c r="S119" s="286"/>
      <c r="T119" s="287"/>
      <c r="U119" s="287">
        <v>1.2E-2</v>
      </c>
      <c r="V119" s="303"/>
    </row>
    <row r="120" spans="1:22" ht="30.75" customHeight="1" thickBot="1" x14ac:dyDescent="0.25">
      <c r="A120" s="532">
        <v>109</v>
      </c>
      <c r="B120" s="527" t="s">
        <v>345</v>
      </c>
      <c r="C120" s="37">
        <f t="shared" si="87"/>
        <v>26.959</v>
      </c>
      <c r="D120" s="32">
        <f t="shared" si="99"/>
        <v>26.959</v>
      </c>
      <c r="E120" s="301"/>
      <c r="F120" s="542"/>
      <c r="G120" s="528">
        <f>G121+G123</f>
        <v>26.959</v>
      </c>
      <c r="H120" s="529">
        <f>H121+H123</f>
        <v>26.959</v>
      </c>
      <c r="I120" s="529"/>
      <c r="J120" s="219"/>
      <c r="K120" s="297"/>
      <c r="L120" s="298"/>
      <c r="M120" s="298"/>
      <c r="N120" s="296"/>
      <c r="O120" s="297"/>
      <c r="P120" s="298"/>
      <c r="Q120" s="298"/>
      <c r="R120" s="296"/>
      <c r="S120" s="159"/>
      <c r="T120" s="166"/>
      <c r="U120" s="166"/>
      <c r="V120" s="184"/>
    </row>
    <row r="121" spans="1:22" ht="12.75" customHeight="1" x14ac:dyDescent="0.2">
      <c r="A121" s="533">
        <v>110</v>
      </c>
      <c r="B121" s="538" t="s">
        <v>43</v>
      </c>
      <c r="C121" s="159">
        <f t="shared" si="87"/>
        <v>20</v>
      </c>
      <c r="D121" s="187">
        <f t="shared" si="99"/>
        <v>20</v>
      </c>
      <c r="E121" s="528"/>
      <c r="F121" s="545"/>
      <c r="G121" s="553">
        <f t="shared" ref="G121:H121" si="102">G122</f>
        <v>20</v>
      </c>
      <c r="H121" s="554">
        <f t="shared" si="102"/>
        <v>20</v>
      </c>
      <c r="I121" s="554"/>
      <c r="J121" s="563"/>
      <c r="K121" s="530"/>
      <c r="L121" s="531"/>
      <c r="M121" s="531"/>
      <c r="N121" s="218"/>
      <c r="O121" s="530"/>
      <c r="P121" s="531"/>
      <c r="Q121" s="531"/>
      <c r="R121" s="218"/>
      <c r="S121" s="553"/>
      <c r="T121" s="554"/>
      <c r="U121" s="554"/>
      <c r="V121" s="567"/>
    </row>
    <row r="122" spans="1:22" ht="12.75" customHeight="1" x14ac:dyDescent="0.2">
      <c r="A122" s="534">
        <v>111</v>
      </c>
      <c r="B122" s="539" t="s">
        <v>283</v>
      </c>
      <c r="C122" s="179">
        <f t="shared" si="87"/>
        <v>20</v>
      </c>
      <c r="D122" s="99">
        <f t="shared" ref="D122:D125" si="103">H122+L122+P122+T122</f>
        <v>20</v>
      </c>
      <c r="E122" s="290"/>
      <c r="F122" s="546"/>
      <c r="G122" s="555">
        <f>H122+J122</f>
        <v>20</v>
      </c>
      <c r="H122" s="552">
        <v>20</v>
      </c>
      <c r="I122" s="263"/>
      <c r="J122" s="559"/>
      <c r="K122" s="555"/>
      <c r="L122" s="526"/>
      <c r="M122" s="526"/>
      <c r="N122" s="559"/>
      <c r="O122" s="555"/>
      <c r="P122" s="526"/>
      <c r="Q122" s="526"/>
      <c r="R122" s="559"/>
      <c r="S122" s="290"/>
      <c r="T122" s="263"/>
      <c r="U122" s="263"/>
      <c r="V122" s="543"/>
    </row>
    <row r="123" spans="1:22" s="519" customFormat="1" ht="12.75" customHeight="1" x14ac:dyDescent="0.2">
      <c r="A123" s="535">
        <v>112</v>
      </c>
      <c r="B123" s="540" t="s">
        <v>411</v>
      </c>
      <c r="C123" s="179">
        <f t="shared" si="87"/>
        <v>6.9589999999999996</v>
      </c>
      <c r="D123" s="99">
        <f t="shared" si="103"/>
        <v>6.9589999999999996</v>
      </c>
      <c r="E123" s="290"/>
      <c r="F123" s="546"/>
      <c r="G123" s="555">
        <f>H123</f>
        <v>6.9589999999999996</v>
      </c>
      <c r="H123" s="552">
        <f>H124</f>
        <v>6.9589999999999996</v>
      </c>
      <c r="I123" s="263"/>
      <c r="J123" s="559"/>
      <c r="K123" s="555"/>
      <c r="L123" s="526"/>
      <c r="M123" s="526"/>
      <c r="N123" s="559"/>
      <c r="O123" s="555"/>
      <c r="P123" s="526"/>
      <c r="Q123" s="526"/>
      <c r="R123" s="559"/>
      <c r="S123" s="290"/>
      <c r="T123" s="263"/>
      <c r="U123" s="263"/>
      <c r="V123" s="543"/>
    </row>
    <row r="124" spans="1:22" s="519" customFormat="1" ht="12.75" customHeight="1" thickBot="1" x14ac:dyDescent="0.25">
      <c r="A124" s="536">
        <v>113</v>
      </c>
      <c r="B124" s="541" t="s">
        <v>412</v>
      </c>
      <c r="C124" s="179">
        <f t="shared" si="87"/>
        <v>6.9589999999999996</v>
      </c>
      <c r="D124" s="99">
        <f t="shared" si="103"/>
        <v>6.9589999999999996</v>
      </c>
      <c r="E124" s="544"/>
      <c r="F124" s="547"/>
      <c r="G124" s="556">
        <f>H124</f>
        <v>6.9589999999999996</v>
      </c>
      <c r="H124" s="557">
        <v>6.9589999999999996</v>
      </c>
      <c r="I124" s="558"/>
      <c r="J124" s="560"/>
      <c r="K124" s="556"/>
      <c r="L124" s="231"/>
      <c r="M124" s="231"/>
      <c r="N124" s="560"/>
      <c r="O124" s="556"/>
      <c r="P124" s="231"/>
      <c r="Q124" s="231"/>
      <c r="R124" s="560"/>
      <c r="S124" s="568"/>
      <c r="T124" s="558"/>
      <c r="U124" s="558"/>
      <c r="V124" s="569"/>
    </row>
    <row r="125" spans="1:22" ht="13.5" customHeight="1" thickBot="1" x14ac:dyDescent="0.25">
      <c r="A125" s="293">
        <v>114</v>
      </c>
      <c r="B125" s="537" t="s">
        <v>346</v>
      </c>
      <c r="C125" s="367">
        <f t="shared" si="87"/>
        <v>-76.331439999999972</v>
      </c>
      <c r="D125" s="368">
        <f t="shared" si="103"/>
        <v>162.54156</v>
      </c>
      <c r="E125" s="210">
        <f>I125+Q125+M125+U125</f>
        <v>-195.53100000000003</v>
      </c>
      <c r="F125" s="294">
        <f>J125+N125+R125+V125</f>
        <v>-238.87299999999999</v>
      </c>
      <c r="G125" s="548">
        <f>G12+G27+G69+G80+G106+G120</f>
        <v>281.92856</v>
      </c>
      <c r="H125" s="549">
        <f>H27+H69+H80+H106+H12+H120</f>
        <v>180.40055999999998</v>
      </c>
      <c r="I125" s="550">
        <f t="shared" ref="I125:U125" si="104">I12+I27+I69+I80+I106</f>
        <v>-55.826999999999998</v>
      </c>
      <c r="J125" s="551">
        <f t="shared" si="104"/>
        <v>101.52799999999999</v>
      </c>
      <c r="K125" s="561">
        <f t="shared" si="104"/>
        <v>-320.2</v>
      </c>
      <c r="L125" s="550">
        <f t="shared" si="104"/>
        <v>44.8</v>
      </c>
      <c r="M125" s="551">
        <f t="shared" si="104"/>
        <v>-2.7939999999999992</v>
      </c>
      <c r="N125" s="562">
        <f t="shared" si="104"/>
        <v>-365</v>
      </c>
      <c r="O125" s="564">
        <f t="shared" si="104"/>
        <v>-83.1</v>
      </c>
      <c r="P125" s="550">
        <f t="shared" si="104"/>
        <v>-107.699</v>
      </c>
      <c r="Q125" s="550">
        <f t="shared" si="104"/>
        <v>-142.31200000000001</v>
      </c>
      <c r="R125" s="565">
        <f t="shared" si="104"/>
        <v>24.599</v>
      </c>
      <c r="S125" s="566">
        <f t="shared" si="104"/>
        <v>45.040000000000006</v>
      </c>
      <c r="T125" s="550">
        <f t="shared" si="104"/>
        <v>45.040000000000006</v>
      </c>
      <c r="U125" s="550">
        <f t="shared" si="104"/>
        <v>5.4019999999999992</v>
      </c>
      <c r="V125" s="565"/>
    </row>
    <row r="126" spans="1:22" ht="12.75" customHeight="1" x14ac:dyDescent="0.2">
      <c r="A126" s="177"/>
    </row>
    <row r="127" spans="1:22" ht="12.75" customHeight="1" x14ac:dyDescent="0.2"/>
    <row r="128" spans="1:22" ht="12.75" customHeight="1" x14ac:dyDescent="0.2">
      <c r="B128" s="16" t="s">
        <v>347</v>
      </c>
    </row>
    <row r="129" spans="2:23" ht="12.75" customHeight="1" x14ac:dyDescent="0.2">
      <c r="B129" s="16" t="s">
        <v>348</v>
      </c>
    </row>
    <row r="130" spans="2:23" ht="12.75" customHeight="1" x14ac:dyDescent="0.2">
      <c r="B130" s="16" t="s">
        <v>349</v>
      </c>
      <c r="C130" s="424">
        <f>C120+C106+C80+C69+C27+C12</f>
        <v>-76.331439999999986</v>
      </c>
      <c r="D130" s="424">
        <f t="shared" ref="D130:W130" si="105">D120+D106+D80+D69+D27+D12</f>
        <v>162.54156</v>
      </c>
      <c r="E130" s="424">
        <f t="shared" si="105"/>
        <v>-195.53100000000001</v>
      </c>
      <c r="F130" s="424">
        <f t="shared" si="105"/>
        <v>-238.87300000000005</v>
      </c>
      <c r="G130" s="424">
        <f t="shared" si="105"/>
        <v>281.92856</v>
      </c>
      <c r="H130" s="424">
        <f t="shared" si="105"/>
        <v>180.40056000000001</v>
      </c>
      <c r="I130" s="424">
        <f t="shared" si="105"/>
        <v>-55.826999999999998</v>
      </c>
      <c r="J130" s="424">
        <f t="shared" si="105"/>
        <v>101.52800000000001</v>
      </c>
      <c r="K130" s="424">
        <f t="shared" si="105"/>
        <v>-320.2</v>
      </c>
      <c r="L130" s="424">
        <f t="shared" si="105"/>
        <v>44.8</v>
      </c>
      <c r="M130" s="424">
        <f t="shared" si="105"/>
        <v>-2.7939999999999992</v>
      </c>
      <c r="N130" s="424">
        <f t="shared" si="105"/>
        <v>-365</v>
      </c>
      <c r="O130" s="424">
        <f t="shared" si="105"/>
        <v>-83.1</v>
      </c>
      <c r="P130" s="424">
        <f t="shared" si="105"/>
        <v>-107.699</v>
      </c>
      <c r="Q130" s="424">
        <f t="shared" si="105"/>
        <v>-142.31200000000001</v>
      </c>
      <c r="R130" s="424">
        <f t="shared" si="105"/>
        <v>24.599</v>
      </c>
      <c r="S130" s="424">
        <f t="shared" si="105"/>
        <v>45.040000000000006</v>
      </c>
      <c r="T130" s="424">
        <f t="shared" si="105"/>
        <v>45.040000000000006</v>
      </c>
      <c r="U130" s="424">
        <f t="shared" si="105"/>
        <v>5.4019999999999992</v>
      </c>
      <c r="V130" s="424">
        <f t="shared" si="105"/>
        <v>0</v>
      </c>
      <c r="W130" s="424">
        <f t="shared" si="105"/>
        <v>0</v>
      </c>
    </row>
    <row r="131" spans="2:23" ht="12.75" customHeight="1" x14ac:dyDescent="0.2">
      <c r="B131" s="16" t="s">
        <v>350</v>
      </c>
    </row>
    <row r="132" spans="2:23" ht="12.75" customHeight="1" x14ac:dyDescent="0.2"/>
    <row r="133" spans="2:23" ht="12.75" customHeight="1" x14ac:dyDescent="0.2"/>
    <row r="134" spans="2:23" ht="12.75" customHeight="1" x14ac:dyDescent="0.2"/>
    <row r="135" spans="2:23" ht="12.75" customHeight="1" x14ac:dyDescent="0.2"/>
    <row r="136" spans="2:23" ht="12.75" customHeight="1" x14ac:dyDescent="0.2"/>
    <row r="137" spans="2:23" ht="12.75" customHeight="1" x14ac:dyDescent="0.2"/>
    <row r="138" spans="2:23" ht="12.75" customHeight="1" x14ac:dyDescent="0.2"/>
    <row r="139" spans="2:23" ht="12.75" customHeight="1" x14ac:dyDescent="0.2"/>
    <row r="140" spans="2:23" ht="12.75" customHeight="1" x14ac:dyDescent="0.2"/>
    <row r="141" spans="2:23" ht="12.75" customHeight="1" x14ac:dyDescent="0.2"/>
    <row r="142" spans="2:23" ht="12.75" customHeight="1" x14ac:dyDescent="0.2"/>
    <row r="143" spans="2:23" ht="12.75" customHeight="1" x14ac:dyDescent="0.2"/>
    <row r="144" spans="2:23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</sheetData>
  <mergeCells count="24">
    <mergeCell ref="R10:R11"/>
    <mergeCell ref="P9:R9"/>
    <mergeCell ref="S9:S11"/>
    <mergeCell ref="T9:V9"/>
    <mergeCell ref="T10:U10"/>
    <mergeCell ref="V10:V11"/>
    <mergeCell ref="P10:Q10"/>
    <mergeCell ref="C3:J3"/>
    <mergeCell ref="C4:I4"/>
    <mergeCell ref="H10:I10"/>
    <mergeCell ref="J10:J11"/>
    <mergeCell ref="C9:C11"/>
    <mergeCell ref="D10:E10"/>
    <mergeCell ref="O9:O11"/>
    <mergeCell ref="A9:A11"/>
    <mergeCell ref="B9:B11"/>
    <mergeCell ref="H9:J9"/>
    <mergeCell ref="D9:F9"/>
    <mergeCell ref="G9:G11"/>
    <mergeCell ref="F10:F11"/>
    <mergeCell ref="L9:N9"/>
    <mergeCell ref="K9:K11"/>
    <mergeCell ref="L10:M10"/>
    <mergeCell ref="N10:N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1"/>
  <sheetViews>
    <sheetView topLeftCell="A7" workbookViewId="0">
      <selection activeCell="K38" sqref="K38"/>
    </sheetView>
  </sheetViews>
  <sheetFormatPr defaultColWidth="14.42578125" defaultRowHeight="15" customHeight="1" x14ac:dyDescent="0.2"/>
  <cols>
    <col min="1" max="1" width="5.140625" customWidth="1"/>
    <col min="2" max="2" width="47.85546875" customWidth="1"/>
    <col min="3" max="3" width="28.42578125" customWidth="1"/>
    <col min="4" max="4" width="11.28515625" customWidth="1"/>
    <col min="5" max="5" width="12.5703125" customWidth="1"/>
    <col min="6" max="26" width="8" customWidth="1"/>
  </cols>
  <sheetData>
    <row r="1" spans="1:7" ht="12.75" customHeight="1" x14ac:dyDescent="0.2"/>
    <row r="2" spans="1:7" ht="12.75" customHeight="1" x14ac:dyDescent="0.2">
      <c r="D2" s="9" t="s">
        <v>232</v>
      </c>
    </row>
    <row r="3" spans="1:7" ht="12.75" customHeight="1" x14ac:dyDescent="0.2">
      <c r="D3" s="9" t="s">
        <v>234</v>
      </c>
      <c r="E3" s="11"/>
      <c r="F3" s="11"/>
      <c r="G3" s="12"/>
    </row>
    <row r="4" spans="1:7" ht="12.75" customHeight="1" x14ac:dyDescent="0.2">
      <c r="D4" s="9" t="s">
        <v>264</v>
      </c>
    </row>
    <row r="5" spans="1:7" ht="12.75" customHeight="1" x14ac:dyDescent="0.2">
      <c r="D5" s="14" t="s">
        <v>246</v>
      </c>
      <c r="E5" s="14"/>
      <c r="F5" s="14"/>
      <c r="G5" s="14"/>
    </row>
    <row r="6" spans="1:7" ht="12.75" customHeight="1" x14ac:dyDescent="0.2">
      <c r="D6" s="9" t="s">
        <v>248</v>
      </c>
      <c r="E6" s="9"/>
      <c r="F6" s="9"/>
      <c r="G6" s="15"/>
    </row>
    <row r="7" spans="1:7" ht="12.75" customHeight="1" x14ac:dyDescent="0.2">
      <c r="B7" s="16" t="s">
        <v>266</v>
      </c>
      <c r="D7" s="9" t="s">
        <v>239</v>
      </c>
      <c r="E7" s="9"/>
      <c r="F7" s="9"/>
      <c r="G7" s="15"/>
    </row>
    <row r="8" spans="1:7" ht="13.5" customHeight="1" x14ac:dyDescent="0.2">
      <c r="D8" t="s">
        <v>19</v>
      </c>
    </row>
    <row r="9" spans="1:7" ht="12.75" customHeight="1" x14ac:dyDescent="0.2">
      <c r="A9" s="8" t="s">
        <v>17</v>
      </c>
      <c r="B9" s="84" t="s">
        <v>267</v>
      </c>
      <c r="C9" s="85" t="s">
        <v>268</v>
      </c>
      <c r="D9" s="85" t="s">
        <v>269</v>
      </c>
      <c r="E9" s="86" t="s">
        <v>270</v>
      </c>
    </row>
    <row r="10" spans="1:7" ht="13.5" customHeight="1" thickBot="1" x14ac:dyDescent="0.25">
      <c r="A10" s="198">
        <v>1</v>
      </c>
      <c r="B10" s="212">
        <v>2</v>
      </c>
      <c r="C10" s="213">
        <v>3</v>
      </c>
      <c r="D10" s="214">
        <v>4</v>
      </c>
      <c r="E10" s="215">
        <v>5</v>
      </c>
    </row>
    <row r="11" spans="1:7" ht="12.75" customHeight="1" x14ac:dyDescent="0.2">
      <c r="A11" s="216">
        <v>1</v>
      </c>
      <c r="B11" s="319" t="s">
        <v>365</v>
      </c>
      <c r="C11" s="217" t="s">
        <v>351</v>
      </c>
      <c r="D11" s="218">
        <v>15.7</v>
      </c>
      <c r="E11" s="219">
        <v>9.8000000000000007</v>
      </c>
    </row>
    <row r="12" spans="1:7" s="195" customFormat="1" ht="12.75" customHeight="1" thickBot="1" x14ac:dyDescent="0.25">
      <c r="A12" s="220">
        <v>2</v>
      </c>
      <c r="B12" s="230" t="s">
        <v>366</v>
      </c>
      <c r="C12" s="221" t="s">
        <v>351</v>
      </c>
      <c r="D12" s="222"/>
      <c r="E12" s="223">
        <v>-3.6150000000000002</v>
      </c>
    </row>
    <row r="13" spans="1:7" s="195" customFormat="1" ht="12.75" customHeight="1" x14ac:dyDescent="0.2">
      <c r="A13" s="224">
        <v>3</v>
      </c>
      <c r="B13" s="225" t="s">
        <v>363</v>
      </c>
      <c r="C13" s="226" t="s">
        <v>285</v>
      </c>
      <c r="D13" s="227">
        <v>-6.5000000000000002E-2</v>
      </c>
      <c r="E13" s="228">
        <v>8.5999999999999993E-2</v>
      </c>
    </row>
    <row r="14" spans="1:7" s="195" customFormat="1" ht="12.75" customHeight="1" thickBot="1" x14ac:dyDescent="0.25">
      <c r="A14" s="220">
        <v>4</v>
      </c>
      <c r="B14" s="229"/>
      <c r="C14" s="230" t="s">
        <v>364</v>
      </c>
      <c r="D14" s="231">
        <v>6.5000000000000002E-2</v>
      </c>
      <c r="E14" s="223">
        <v>0.05</v>
      </c>
    </row>
    <row r="15" spans="1:7" ht="12.75" customHeight="1" x14ac:dyDescent="0.2">
      <c r="A15" s="321">
        <v>5</v>
      </c>
      <c r="B15" s="323" t="s">
        <v>60</v>
      </c>
      <c r="C15" s="618" t="s">
        <v>263</v>
      </c>
      <c r="D15" s="232">
        <v>-7.2</v>
      </c>
      <c r="E15" s="233"/>
    </row>
    <row r="16" spans="1:7" s="195" customFormat="1" ht="26.25" customHeight="1" thickBot="1" x14ac:dyDescent="0.25">
      <c r="A16" s="322">
        <v>6</v>
      </c>
      <c r="B16" s="324" t="s">
        <v>74</v>
      </c>
      <c r="C16" s="619"/>
      <c r="D16" s="234">
        <v>-0.3</v>
      </c>
      <c r="E16" s="235"/>
    </row>
    <row r="17" spans="1:5" ht="12.75" customHeight="1" thickBot="1" x14ac:dyDescent="0.25">
      <c r="A17" s="343">
        <v>7</v>
      </c>
      <c r="B17" s="361" t="s">
        <v>370</v>
      </c>
      <c r="C17" s="362"/>
      <c r="D17" s="308">
        <f>SUM(D19:D28)+D29</f>
        <v>30.299999999999997</v>
      </c>
      <c r="E17" s="309">
        <f>SUM(E19:E28)+E29</f>
        <v>-6.2919999999999998</v>
      </c>
    </row>
    <row r="18" spans="1:5" s="244" customFormat="1" ht="12.75" customHeight="1" x14ac:dyDescent="0.2">
      <c r="A18" s="304">
        <v>8</v>
      </c>
      <c r="B18" s="354" t="s">
        <v>372</v>
      </c>
      <c r="C18" s="359"/>
      <c r="D18" s="360">
        <f>SUM(D19:D27)</f>
        <v>-8.7410000000000014</v>
      </c>
      <c r="E18" s="360">
        <f>SUM(E19:E27)</f>
        <v>-6.2919999999999998</v>
      </c>
    </row>
    <row r="19" spans="1:5" s="195" customFormat="1" ht="12.75" customHeight="1" x14ac:dyDescent="0.2">
      <c r="A19" s="304">
        <v>9</v>
      </c>
      <c r="B19" s="354"/>
      <c r="C19" s="350" t="s">
        <v>367</v>
      </c>
      <c r="D19" s="306">
        <v>-0.505</v>
      </c>
      <c r="E19" s="307">
        <v>-0.35399999999999998</v>
      </c>
    </row>
    <row r="20" spans="1:5" s="195" customFormat="1" ht="12.75" customHeight="1" x14ac:dyDescent="0.2">
      <c r="A20" s="211">
        <v>10</v>
      </c>
      <c r="B20" s="355"/>
      <c r="C20" s="351" t="s">
        <v>352</v>
      </c>
      <c r="D20" s="200">
        <v>-0.13500000000000001</v>
      </c>
      <c r="E20" s="237">
        <v>-6.6000000000000003E-2</v>
      </c>
    </row>
    <row r="21" spans="1:5" s="425" customFormat="1" ht="12.75" customHeight="1" x14ac:dyDescent="0.2">
      <c r="A21" s="211">
        <v>11</v>
      </c>
      <c r="B21" s="355"/>
      <c r="C21" s="351" t="s">
        <v>359</v>
      </c>
      <c r="D21" s="200"/>
      <c r="E21" s="237">
        <v>0.14599999999999999</v>
      </c>
    </row>
    <row r="22" spans="1:5" s="195" customFormat="1" ht="12.75" customHeight="1" x14ac:dyDescent="0.2">
      <c r="A22" s="211">
        <v>12</v>
      </c>
      <c r="B22" s="355"/>
      <c r="C22" s="351" t="s">
        <v>358</v>
      </c>
      <c r="D22" s="200">
        <v>0.05</v>
      </c>
      <c r="E22" s="237">
        <v>4.9000000000000002E-2</v>
      </c>
    </row>
    <row r="23" spans="1:5" s="195" customFormat="1" ht="12.75" customHeight="1" x14ac:dyDescent="0.2">
      <c r="A23" s="211">
        <v>13</v>
      </c>
      <c r="B23" s="355"/>
      <c r="C23" s="351" t="s">
        <v>353</v>
      </c>
      <c r="D23" s="200">
        <v>-1.702</v>
      </c>
      <c r="E23" s="237">
        <v>-1.3</v>
      </c>
    </row>
    <row r="24" spans="1:5" s="195" customFormat="1" ht="12.75" customHeight="1" x14ac:dyDescent="0.2">
      <c r="A24" s="211">
        <v>14</v>
      </c>
      <c r="B24" s="355"/>
      <c r="C24" s="351" t="s">
        <v>354</v>
      </c>
      <c r="D24" s="200">
        <v>-4.2300000000000004</v>
      </c>
      <c r="E24" s="237">
        <v>-3.32</v>
      </c>
    </row>
    <row r="25" spans="1:5" s="195" customFormat="1" ht="12.75" customHeight="1" x14ac:dyDescent="0.2">
      <c r="A25" s="211">
        <v>15</v>
      </c>
      <c r="B25" s="355"/>
      <c r="C25" s="351" t="s">
        <v>355</v>
      </c>
      <c r="D25" s="200">
        <v>-1.204</v>
      </c>
      <c r="E25" s="237">
        <v>-0.95199999999999996</v>
      </c>
    </row>
    <row r="26" spans="1:5" s="195" customFormat="1" ht="12.75" customHeight="1" x14ac:dyDescent="0.2">
      <c r="A26" s="197">
        <v>16</v>
      </c>
      <c r="B26" s="356"/>
      <c r="C26" s="352" t="s">
        <v>356</v>
      </c>
      <c r="D26" s="203">
        <v>-0.40100000000000002</v>
      </c>
      <c r="E26" s="239">
        <v>-8.2000000000000003E-2</v>
      </c>
    </row>
    <row r="27" spans="1:5" s="195" customFormat="1" ht="12.75" customHeight="1" x14ac:dyDescent="0.2">
      <c r="A27" s="196">
        <v>17</v>
      </c>
      <c r="B27" s="356"/>
      <c r="C27" s="352" t="s">
        <v>357</v>
      </c>
      <c r="D27" s="203">
        <v>-0.61399999999999999</v>
      </c>
      <c r="E27" s="239">
        <v>-0.41299999999999998</v>
      </c>
    </row>
    <row r="28" spans="1:5" s="195" customFormat="1" ht="12.75" customHeight="1" x14ac:dyDescent="0.2">
      <c r="A28" s="196">
        <v>18</v>
      </c>
      <c r="B28" s="357" t="s">
        <v>377</v>
      </c>
      <c r="C28" s="352" t="s">
        <v>369</v>
      </c>
      <c r="D28" s="203">
        <v>38.140999999999998</v>
      </c>
      <c r="E28" s="239"/>
    </row>
    <row r="29" spans="1:5" s="195" customFormat="1" ht="12.75" customHeight="1" thickBot="1" x14ac:dyDescent="0.25">
      <c r="A29" s="236">
        <v>19</v>
      </c>
      <c r="B29" s="358" t="s">
        <v>373</v>
      </c>
      <c r="C29" s="353" t="s">
        <v>369</v>
      </c>
      <c r="D29" s="242">
        <v>0.9</v>
      </c>
      <c r="E29" s="223"/>
    </row>
    <row r="30" spans="1:5" s="195" customFormat="1" ht="12.75" customHeight="1" thickBot="1" x14ac:dyDescent="0.25">
      <c r="A30" s="343">
        <v>20</v>
      </c>
      <c r="B30" s="311" t="s">
        <v>368</v>
      </c>
      <c r="C30" s="312"/>
      <c r="D30" s="313">
        <f>SUM(D31:D39)</f>
        <v>6.3000000000000007</v>
      </c>
      <c r="E30" s="314"/>
    </row>
    <row r="31" spans="1:5" s="195" customFormat="1" ht="12.75" customHeight="1" x14ac:dyDescent="0.2">
      <c r="A31" s="363">
        <v>21</v>
      </c>
      <c r="B31" s="320" t="s">
        <v>374</v>
      </c>
      <c r="C31" s="305" t="s">
        <v>367</v>
      </c>
      <c r="D31" s="243">
        <v>-1.52</v>
      </c>
      <c r="E31" s="310"/>
    </row>
    <row r="32" spans="1:5" s="195" customFormat="1" ht="12.75" customHeight="1" x14ac:dyDescent="0.2">
      <c r="A32" s="236">
        <v>22</v>
      </c>
      <c r="B32" s="238"/>
      <c r="C32" s="199" t="s">
        <v>352</v>
      </c>
      <c r="D32" s="203">
        <v>-1.216</v>
      </c>
      <c r="E32" s="239"/>
    </row>
    <row r="33" spans="1:5" s="195" customFormat="1" ht="12.75" customHeight="1" x14ac:dyDescent="0.2">
      <c r="A33" s="236">
        <v>23</v>
      </c>
      <c r="B33" s="238"/>
      <c r="C33" s="202" t="s">
        <v>359</v>
      </c>
      <c r="D33" s="203">
        <v>0.60799999999999998</v>
      </c>
      <c r="E33" s="239"/>
    </row>
    <row r="34" spans="1:5" s="195" customFormat="1" ht="12.75" customHeight="1" x14ac:dyDescent="0.2">
      <c r="A34" s="236">
        <v>24</v>
      </c>
      <c r="B34" s="238"/>
      <c r="C34" s="199" t="s">
        <v>353</v>
      </c>
      <c r="D34" s="203">
        <v>-1.8240000000000001</v>
      </c>
      <c r="E34" s="239"/>
    </row>
    <row r="35" spans="1:5" s="195" customFormat="1" ht="12.75" customHeight="1" x14ac:dyDescent="0.2">
      <c r="A35" s="236">
        <v>25</v>
      </c>
      <c r="B35" s="238"/>
      <c r="C35" s="199" t="s">
        <v>354</v>
      </c>
      <c r="D35" s="203">
        <v>3.04</v>
      </c>
      <c r="E35" s="239"/>
    </row>
    <row r="36" spans="1:5" s="195" customFormat="1" ht="12.75" customHeight="1" x14ac:dyDescent="0.2">
      <c r="A36" s="236">
        <v>26</v>
      </c>
      <c r="B36" s="238"/>
      <c r="C36" s="199" t="s">
        <v>360</v>
      </c>
      <c r="D36" s="203">
        <v>-3.04</v>
      </c>
      <c r="E36" s="239"/>
    </row>
    <row r="37" spans="1:5" s="195" customFormat="1" ht="12.75" customHeight="1" x14ac:dyDescent="0.2">
      <c r="A37" s="236">
        <v>27</v>
      </c>
      <c r="B37" s="238"/>
      <c r="C37" s="199" t="s">
        <v>355</v>
      </c>
      <c r="D37" s="203">
        <v>-1.216</v>
      </c>
      <c r="E37" s="239"/>
    </row>
    <row r="38" spans="1:5" s="195" customFormat="1" ht="12.75" customHeight="1" x14ac:dyDescent="0.2">
      <c r="A38" s="236">
        <v>28</v>
      </c>
      <c r="B38" s="238"/>
      <c r="C38" s="202" t="s">
        <v>356</v>
      </c>
      <c r="D38" s="203">
        <v>3.3439999999999999</v>
      </c>
      <c r="E38" s="239"/>
    </row>
    <row r="39" spans="1:5" s="195" customFormat="1" ht="12.75" customHeight="1" thickBot="1" x14ac:dyDescent="0.25">
      <c r="A39" s="236">
        <v>29</v>
      </c>
      <c r="B39" s="240"/>
      <c r="C39" s="241" t="s">
        <v>357</v>
      </c>
      <c r="D39" s="242">
        <v>8.1240000000000006</v>
      </c>
      <c r="E39" s="223"/>
    </row>
    <row r="40" spans="1:5" s="195" customFormat="1" ht="12.75" customHeight="1" thickBot="1" x14ac:dyDescent="0.25">
      <c r="A40" s="343">
        <v>30</v>
      </c>
      <c r="B40" s="316" t="s">
        <v>371</v>
      </c>
      <c r="C40" s="312"/>
      <c r="D40" s="317"/>
      <c r="E40" s="318">
        <f>SUM(E41:E43)</f>
        <v>-2.823</v>
      </c>
    </row>
    <row r="41" spans="1:5" s="195" customFormat="1" ht="12.75" customHeight="1" x14ac:dyDescent="0.2">
      <c r="A41" s="364">
        <v>31</v>
      </c>
      <c r="B41" s="320" t="s">
        <v>375</v>
      </c>
      <c r="C41" s="305" t="s">
        <v>367</v>
      </c>
      <c r="D41" s="243"/>
      <c r="E41" s="315">
        <v>-0.77400000000000002</v>
      </c>
    </row>
    <row r="42" spans="1:5" s="195" customFormat="1" ht="12.75" customHeight="1" x14ac:dyDescent="0.2">
      <c r="A42" s="205">
        <v>32</v>
      </c>
      <c r="B42" s="201"/>
      <c r="C42" s="199" t="s">
        <v>352</v>
      </c>
      <c r="D42" s="203"/>
      <c r="E42" s="204">
        <v>-0.54</v>
      </c>
    </row>
    <row r="43" spans="1:5" s="195" customFormat="1" ht="12.75" customHeight="1" x14ac:dyDescent="0.2">
      <c r="A43" s="205">
        <v>33</v>
      </c>
      <c r="B43" s="201"/>
      <c r="C43" s="199" t="s">
        <v>358</v>
      </c>
      <c r="D43" s="203"/>
      <c r="E43" s="204">
        <v>-1.5089999999999999</v>
      </c>
    </row>
    <row r="44" spans="1:5" s="195" customFormat="1" ht="12.75" customHeight="1" thickBot="1" x14ac:dyDescent="0.25">
      <c r="A44" s="205">
        <v>34</v>
      </c>
      <c r="B44" s="206" t="s">
        <v>361</v>
      </c>
      <c r="C44" s="202" t="s">
        <v>362</v>
      </c>
      <c r="D44" s="203">
        <v>-365</v>
      </c>
      <c r="E44" s="204"/>
    </row>
    <row r="45" spans="1:5" ht="13.5" customHeight="1" thickBot="1" x14ac:dyDescent="0.25">
      <c r="A45" s="207">
        <v>35</v>
      </c>
      <c r="B45" s="208" t="s">
        <v>278</v>
      </c>
      <c r="C45" s="209"/>
      <c r="D45" s="210">
        <f>D11+D15+D16+D17+D30+D44</f>
        <v>-320.2</v>
      </c>
      <c r="E45" s="210">
        <f>E11+E12+E13+E14+E17+E40</f>
        <v>-2.7939999999999992</v>
      </c>
    </row>
    <row r="46" spans="1:5" ht="12.75" customHeight="1" x14ac:dyDescent="0.2"/>
    <row r="47" spans="1:5" ht="12.75" customHeight="1" x14ac:dyDescent="0.2"/>
    <row r="48" spans="1:5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</sheetData>
  <mergeCells count="1">
    <mergeCell ref="C15:C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6</vt:i4>
      </vt:variant>
      <vt:variant>
        <vt:lpstr>Įvardinti diapazonai</vt:lpstr>
      </vt:variant>
      <vt:variant>
        <vt:i4>1</vt:i4>
      </vt:variant>
    </vt:vector>
  </HeadingPairs>
  <TitlesOfParts>
    <vt:vector size="7" baseType="lpstr">
      <vt:lpstr>1-pajamos</vt:lpstr>
      <vt:lpstr>2-sp.dot.</vt:lpstr>
      <vt:lpstr>3- spec.pr.</vt:lpstr>
      <vt:lpstr>4-išl.asign.vald. </vt:lpstr>
      <vt:lpstr>5-išl.pagal programas </vt:lpstr>
      <vt:lpstr>6-valst.deleg.</vt:lpstr>
      <vt:lpstr>'1-pajamos'!OLE_LINK2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Matas</dc:creator>
  <cp:lastModifiedBy>Jurgita Jurkonyte</cp:lastModifiedBy>
  <cp:lastPrinted>2017-11-21T07:04:22Z</cp:lastPrinted>
  <dcterms:created xsi:type="dcterms:W3CDTF">2017-11-20T17:11:10Z</dcterms:created>
  <dcterms:modified xsi:type="dcterms:W3CDTF">2017-11-28T11:07:09Z</dcterms:modified>
</cp:coreProperties>
</file>